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2.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defaultThemeVersion="124226"/>
  <workbookProtection workbookPassword="9EA2" lockStructure="1"/>
  <bookViews>
    <workbookView xWindow="-375" yWindow="-195" windowWidth="20565" windowHeight="8160"/>
  </bookViews>
  <sheets>
    <sheet name="Pre-approval Application" sheetId="1" r:id="rId1"/>
    <sheet name="Savings Panel" sheetId="13" state="hidden" r:id="rId2"/>
    <sheet name="Post-installation Application" sheetId="5" state="hidden" r:id="rId3"/>
    <sheet name="Pre-approval Letter" sheetId="3" state="hidden" r:id="rId4"/>
    <sheet name="Reservation Letter" sheetId="8" state="hidden" r:id="rId5"/>
    <sheet name="Termination Letter_Placeholder" sheetId="7" state="hidden" r:id="rId6"/>
    <sheet name="Inspection Form" sheetId="4" state="hidden" r:id="rId7"/>
    <sheet name="Survey Letter" sheetId="12" state="hidden" r:id="rId8"/>
    <sheet name="background information" sheetId="2" state="hidden" r:id="rId9"/>
  </sheets>
  <definedNames>
    <definedName name="_Toc189526124" localSheetId="8">'background information'!$F$33</definedName>
    <definedName name="_Toc297264176" localSheetId="8">'background information'!$F$13</definedName>
    <definedName name="_Toc316897118" localSheetId="8">'background information'!$F$37</definedName>
  </definedNames>
  <calcPr calcId="145621"/>
</workbook>
</file>

<file path=xl/calcChain.xml><?xml version="1.0" encoding="utf-8"?>
<calcChain xmlns="http://schemas.openxmlformats.org/spreadsheetml/2006/main">
  <c r="A2" i="13" l="1"/>
  <c r="BJ163" i="1" l="1"/>
  <c r="BJ164" i="1"/>
  <c r="BJ165" i="1"/>
  <c r="BJ166" i="1"/>
  <c r="BJ167" i="1"/>
  <c r="BJ168" i="1"/>
  <c r="BJ169" i="1"/>
  <c r="BJ162" i="1"/>
  <c r="BJ171" i="1" s="1"/>
  <c r="BI163" i="1"/>
  <c r="BI164" i="1"/>
  <c r="BI165" i="1"/>
  <c r="BI166" i="1"/>
  <c r="BI167" i="1"/>
  <c r="BI168" i="1"/>
  <c r="BI169" i="1"/>
  <c r="BI162" i="1"/>
  <c r="BI171" i="1" s="1"/>
  <c r="BJ170" i="1" l="1"/>
  <c r="BI170" i="1"/>
  <c r="BG82" i="1"/>
  <c r="BG83" i="1"/>
  <c r="BG84" i="1"/>
  <c r="BG85" i="1"/>
  <c r="BG86" i="1"/>
  <c r="BG87" i="1"/>
  <c r="BG88" i="1"/>
  <c r="BG89" i="1"/>
  <c r="BG90" i="1"/>
  <c r="BG91" i="1"/>
  <c r="BG92" i="1"/>
  <c r="BG93" i="1"/>
  <c r="BG94" i="1"/>
  <c r="BG95" i="1"/>
  <c r="BG96" i="1"/>
  <c r="BG97" i="1"/>
  <c r="BG98" i="1"/>
  <c r="BG99" i="1"/>
  <c r="BG81" i="1"/>
  <c r="BF82" i="1"/>
  <c r="BF83" i="1"/>
  <c r="BF84" i="1"/>
  <c r="BF85" i="1"/>
  <c r="BF86" i="1"/>
  <c r="BF87" i="1"/>
  <c r="BF88" i="1"/>
  <c r="BF89" i="1"/>
  <c r="BF90" i="1"/>
  <c r="BF91" i="1"/>
  <c r="BF92" i="1"/>
  <c r="BF93" i="1"/>
  <c r="BF94" i="1"/>
  <c r="BF95" i="1"/>
  <c r="BF96" i="1"/>
  <c r="BF97" i="1"/>
  <c r="BF98" i="1"/>
  <c r="BF99" i="1"/>
  <c r="BF81" i="1"/>
  <c r="BE82" i="1"/>
  <c r="BE83" i="1"/>
  <c r="BE84" i="1"/>
  <c r="BE85" i="1"/>
  <c r="BE86" i="1"/>
  <c r="BE87" i="1"/>
  <c r="BE88" i="1"/>
  <c r="BE89" i="1"/>
  <c r="BE90" i="1"/>
  <c r="BE91" i="1"/>
  <c r="BE92" i="1"/>
  <c r="BE93" i="1"/>
  <c r="BE94" i="1"/>
  <c r="BE95" i="1"/>
  <c r="BE96" i="1"/>
  <c r="BE97" i="1"/>
  <c r="BE98" i="1"/>
  <c r="BE99" i="1"/>
  <c r="BE81" i="1"/>
  <c r="BD82" i="1"/>
  <c r="BD83" i="1"/>
  <c r="BD84" i="1"/>
  <c r="BD85" i="1"/>
  <c r="BD86" i="1"/>
  <c r="BD87" i="1"/>
  <c r="BD88" i="1"/>
  <c r="BD89" i="1"/>
  <c r="BD90" i="1"/>
  <c r="BD91" i="1"/>
  <c r="BD92" i="1"/>
  <c r="BD93" i="1"/>
  <c r="BD94" i="1"/>
  <c r="BD95" i="1"/>
  <c r="BD96" i="1"/>
  <c r="BD97" i="1"/>
  <c r="BD98" i="1"/>
  <c r="BD99" i="1"/>
  <c r="BD81" i="1"/>
  <c r="BC82" i="1"/>
  <c r="BC83" i="1"/>
  <c r="BC84" i="1"/>
  <c r="BC85" i="1"/>
  <c r="BC86" i="1"/>
  <c r="BC87" i="1"/>
  <c r="BC88" i="1"/>
  <c r="BC89" i="1"/>
  <c r="BC90" i="1"/>
  <c r="BC91" i="1"/>
  <c r="BC92" i="1"/>
  <c r="BC93" i="1"/>
  <c r="BC94" i="1"/>
  <c r="BC95" i="1"/>
  <c r="BC96" i="1"/>
  <c r="BC97" i="1"/>
  <c r="BC98" i="1"/>
  <c r="BC99" i="1"/>
  <c r="BC81" i="1"/>
  <c r="AW82" i="1"/>
  <c r="AW83" i="1"/>
  <c r="AW84" i="1"/>
  <c r="AW85" i="1"/>
  <c r="AW86" i="1"/>
  <c r="AW87" i="1"/>
  <c r="AW88" i="1"/>
  <c r="AW89" i="1"/>
  <c r="AW90" i="1"/>
  <c r="AW91" i="1"/>
  <c r="AW92" i="1"/>
  <c r="AW93" i="1"/>
  <c r="AW94" i="1"/>
  <c r="AW95" i="1"/>
  <c r="AW96" i="1"/>
  <c r="AW97" i="1"/>
  <c r="AW98" i="1"/>
  <c r="AW99" i="1"/>
  <c r="AW81" i="1"/>
  <c r="AV82" i="1"/>
  <c r="AV83" i="1"/>
  <c r="AX83" i="1" s="1"/>
  <c r="AV84" i="1"/>
  <c r="AV85" i="1"/>
  <c r="AV86" i="1"/>
  <c r="AV87" i="1"/>
  <c r="AX87" i="1" s="1"/>
  <c r="AV88" i="1"/>
  <c r="AV89" i="1"/>
  <c r="AV90" i="1"/>
  <c r="AV91" i="1"/>
  <c r="AX91" i="1" s="1"/>
  <c r="AV92" i="1"/>
  <c r="AV93" i="1"/>
  <c r="AV94" i="1"/>
  <c r="AV95" i="1"/>
  <c r="AX95" i="1" s="1"/>
  <c r="AV96" i="1"/>
  <c r="AV97" i="1"/>
  <c r="AV98" i="1"/>
  <c r="AX98" i="1" s="1"/>
  <c r="AV99" i="1"/>
  <c r="AX99" i="1" s="1"/>
  <c r="AV81" i="1"/>
  <c r="AM62" i="1"/>
  <c r="AM63" i="1"/>
  <c r="AM64" i="1"/>
  <c r="AM65" i="1"/>
  <c r="AM66" i="1"/>
  <c r="AM67" i="1"/>
  <c r="AM68" i="1"/>
  <c r="AM69" i="1"/>
  <c r="AM70" i="1"/>
  <c r="AM71" i="1"/>
  <c r="AM72" i="1"/>
  <c r="AM73" i="1"/>
  <c r="AM74" i="1"/>
  <c r="AM75" i="1"/>
  <c r="AM61" i="1"/>
  <c r="BL76" i="1"/>
  <c r="BD62" i="1"/>
  <c r="BD63" i="1"/>
  <c r="BD64" i="1"/>
  <c r="BD65" i="1"/>
  <c r="BD66" i="1"/>
  <c r="BD67" i="1"/>
  <c r="BD68" i="1"/>
  <c r="BD69" i="1"/>
  <c r="BD70" i="1"/>
  <c r="BD71" i="1"/>
  <c r="BD72" i="1"/>
  <c r="BD73" i="1"/>
  <c r="BD74" i="1"/>
  <c r="BD75" i="1"/>
  <c r="BD61" i="1"/>
  <c r="BC62" i="1"/>
  <c r="BC63" i="1"/>
  <c r="BC64" i="1"/>
  <c r="BC65" i="1"/>
  <c r="BC66" i="1"/>
  <c r="BC67" i="1"/>
  <c r="BC68" i="1"/>
  <c r="BC69" i="1"/>
  <c r="BC70" i="1"/>
  <c r="BC71" i="1"/>
  <c r="BC72" i="1"/>
  <c r="BC73" i="1"/>
  <c r="BC74" i="1"/>
  <c r="BC75" i="1"/>
  <c r="BC61" i="1"/>
  <c r="BE62" i="1"/>
  <c r="BE63" i="1"/>
  <c r="BE64" i="1"/>
  <c r="BE65" i="1"/>
  <c r="BE66" i="1"/>
  <c r="BE67" i="1"/>
  <c r="BE68" i="1"/>
  <c r="BE69" i="1"/>
  <c r="BE70" i="1"/>
  <c r="BE71" i="1"/>
  <c r="BE72" i="1"/>
  <c r="BE73" i="1"/>
  <c r="BE74" i="1"/>
  <c r="BE75" i="1"/>
  <c r="BE61" i="1"/>
  <c r="BF62" i="1"/>
  <c r="BF63" i="1"/>
  <c r="BF64" i="1"/>
  <c r="BF65" i="1"/>
  <c r="BF66" i="1"/>
  <c r="BF67" i="1"/>
  <c r="BF68" i="1"/>
  <c r="BF69" i="1"/>
  <c r="BF70" i="1"/>
  <c r="BF71" i="1"/>
  <c r="BF72" i="1"/>
  <c r="BF73" i="1"/>
  <c r="BF74" i="1"/>
  <c r="BF75" i="1"/>
  <c r="BG62" i="1"/>
  <c r="BG63" i="1"/>
  <c r="BG64" i="1"/>
  <c r="BG65" i="1"/>
  <c r="BG66" i="1"/>
  <c r="BG67" i="1"/>
  <c r="BG68" i="1"/>
  <c r="BG69" i="1"/>
  <c r="BG70" i="1"/>
  <c r="BG71" i="1"/>
  <c r="BG72" i="1"/>
  <c r="BG73" i="1"/>
  <c r="BG74" i="1"/>
  <c r="BG75" i="1"/>
  <c r="BG61" i="1"/>
  <c r="BF61" i="1"/>
  <c r="AX94" i="1" l="1"/>
  <c r="AX90" i="1"/>
  <c r="AX86" i="1"/>
  <c r="AX82" i="1"/>
  <c r="AX97" i="1"/>
  <c r="AX93" i="1"/>
  <c r="AX89" i="1"/>
  <c r="AX85" i="1"/>
  <c r="AX96" i="1"/>
  <c r="AX92" i="1"/>
  <c r="AX88" i="1"/>
  <c r="AX84" i="1"/>
  <c r="O23" i="13" l="1"/>
  <c r="AD23" i="13" s="1"/>
  <c r="BK171" i="1"/>
  <c r="BL96" i="1"/>
  <c r="BL97" i="1"/>
  <c r="BL98" i="1"/>
  <c r="BL99" i="1"/>
  <c r="BL100" i="1"/>
  <c r="BL163" i="1"/>
  <c r="BL164" i="1"/>
  <c r="BL165" i="1"/>
  <c r="BL166" i="1"/>
  <c r="BL168" i="1"/>
  <c r="BL167" i="1"/>
  <c r="BL169" i="1"/>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O22" i="13" l="1"/>
  <c r="BL162" i="1"/>
  <c r="BL170" i="1" s="1"/>
  <c r="B6" i="12"/>
  <c r="T13" i="12"/>
  <c r="U37" i="12" s="1"/>
  <c r="B39" i="12"/>
  <c r="B15" i="12"/>
  <c r="B11" i="12"/>
  <c r="B10" i="12"/>
  <c r="B9" i="12"/>
  <c r="B8" i="12"/>
  <c r="AU63" i="1" l="1"/>
  <c r="AU64" i="1"/>
  <c r="AU65" i="1"/>
  <c r="AU66" i="1"/>
  <c r="AU67" i="1"/>
  <c r="AU68" i="1"/>
  <c r="AU69" i="1"/>
  <c r="AU70" i="1"/>
  <c r="AU71" i="1"/>
  <c r="AU72" i="1"/>
  <c r="AU73" i="1"/>
  <c r="AU74" i="1"/>
  <c r="AU75" i="1"/>
  <c r="AU62" i="1"/>
  <c r="AA162" i="5"/>
  <c r="AA169" i="5"/>
  <c r="R167" i="5"/>
  <c r="R166" i="5"/>
  <c r="K167" i="5"/>
  <c r="AA167" i="5"/>
  <c r="AA168" i="5"/>
  <c r="K163" i="5"/>
  <c r="O165" i="5"/>
  <c r="O163" i="5"/>
  <c r="R165" i="5"/>
  <c r="K166" i="5"/>
  <c r="K165" i="5"/>
  <c r="AA166" i="5"/>
  <c r="O166" i="5"/>
  <c r="O164" i="5"/>
  <c r="R162" i="5"/>
  <c r="R169" i="5"/>
  <c r="O169" i="5"/>
  <c r="K168" i="5"/>
  <c r="R163" i="5"/>
  <c r="AA164" i="5"/>
  <c r="AA165" i="5"/>
  <c r="R168" i="5"/>
  <c r="K169" i="5"/>
  <c r="K162" i="5"/>
  <c r="AA163" i="5"/>
  <c r="O162" i="5"/>
  <c r="O168" i="5"/>
  <c r="K164" i="5"/>
  <c r="R164" i="5"/>
  <c r="O167" i="5"/>
  <c r="AU61" i="1" l="1"/>
  <c r="AW100" i="1"/>
  <c r="AV100" i="1"/>
  <c r="AU82" i="1"/>
  <c r="AU83" i="1"/>
  <c r="AU84" i="1"/>
  <c r="AU85" i="1"/>
  <c r="AU86" i="1"/>
  <c r="AU87" i="1"/>
  <c r="AU88" i="1"/>
  <c r="AU89" i="1"/>
  <c r="AU90" i="1"/>
  <c r="AU91" i="1"/>
  <c r="AU92" i="1"/>
  <c r="AU93" i="1"/>
  <c r="AU94" i="1"/>
  <c r="AU95" i="1"/>
  <c r="AU96" i="1"/>
  <c r="AU97" i="1"/>
  <c r="AU98" i="1"/>
  <c r="AU99" i="1"/>
  <c r="AU100" i="1"/>
  <c r="AU101" i="1"/>
  <c r="AU81" i="1"/>
  <c r="BC100" i="1"/>
  <c r="H40" i="2"/>
  <c r="H39" i="2"/>
  <c r="H38" i="2"/>
  <c r="H41" i="2"/>
  <c r="G41" i="2"/>
  <c r="G40" i="2"/>
  <c r="G39" i="2"/>
  <c r="G38" i="2"/>
  <c r="G37" i="2"/>
  <c r="H37" i="2"/>
  <c r="AX100" i="1" l="1"/>
  <c r="AL62" i="1"/>
  <c r="AL63" i="1"/>
  <c r="AL64" i="1"/>
  <c r="AL65" i="1"/>
  <c r="AL66" i="1"/>
  <c r="AL67" i="1"/>
  <c r="AL68" i="1"/>
  <c r="AL69" i="1"/>
  <c r="AL70" i="1"/>
  <c r="AL71" i="1"/>
  <c r="AL72" i="1"/>
  <c r="AL73" i="1"/>
  <c r="AL74" i="1"/>
  <c r="AL75" i="1"/>
  <c r="AL61" i="1"/>
  <c r="AI61" i="1"/>
  <c r="AY74" i="1" l="1"/>
  <c r="AY73" i="1"/>
  <c r="AY72" i="1"/>
  <c r="AY75" i="1"/>
  <c r="AY71" i="1"/>
  <c r="AY70" i="1"/>
  <c r="AY69" i="1"/>
  <c r="AY68" i="1"/>
  <c r="AY66" i="1"/>
  <c r="AY62" i="1"/>
  <c r="AW61" i="1"/>
  <c r="AY61" i="1"/>
  <c r="AV61" i="1"/>
  <c r="AY64" i="1"/>
  <c r="AY67" i="1"/>
  <c r="AY63" i="1"/>
  <c r="AY65" i="1"/>
  <c r="BA75" i="1"/>
  <c r="AZ75" i="1"/>
  <c r="AZ74" i="1"/>
  <c r="BA74" i="1"/>
  <c r="BA73" i="1"/>
  <c r="AZ73" i="1"/>
  <c r="AZ72" i="1"/>
  <c r="BA72" i="1"/>
  <c r="BA71" i="1"/>
  <c r="AZ71" i="1"/>
  <c r="BA70" i="1"/>
  <c r="AZ70" i="1"/>
  <c r="BA69" i="1"/>
  <c r="AZ69" i="1"/>
  <c r="AZ68" i="1"/>
  <c r="BA68" i="1"/>
  <c r="AZ67" i="1"/>
  <c r="BA67" i="1"/>
  <c r="AZ66" i="1"/>
  <c r="BA66" i="1"/>
  <c r="BA65" i="1"/>
  <c r="AZ65" i="1"/>
  <c r="AZ62" i="1"/>
  <c r="BA62" i="1"/>
  <c r="AZ64" i="1"/>
  <c r="BA64" i="1"/>
  <c r="AZ63" i="1"/>
  <c r="BA63" i="1"/>
  <c r="AZ61" i="1"/>
  <c r="BA61" i="1"/>
  <c r="BJ89" i="1"/>
  <c r="BK89" i="1" s="1"/>
  <c r="BI98" i="1"/>
  <c r="BJ96" i="1"/>
  <c r="BK96" i="1" s="1"/>
  <c r="BJ94" i="1"/>
  <c r="BK94" i="1" s="1"/>
  <c r="BJ90" i="1"/>
  <c r="BK90" i="1" s="1"/>
  <c r="BJ99" i="1"/>
  <c r="BK99" i="1" s="1"/>
  <c r="BJ97" i="1"/>
  <c r="BK97" i="1" s="1"/>
  <c r="BJ82" i="1"/>
  <c r="BK82" i="1" s="1"/>
  <c r="BI85" i="1"/>
  <c r="BI83" i="1"/>
  <c r="BJ93" i="1"/>
  <c r="BK93" i="1" s="1"/>
  <c r="BJ91" i="1"/>
  <c r="BK91" i="1" s="1"/>
  <c r="BJ88" i="1"/>
  <c r="BK88" i="1" s="1"/>
  <c r="BJ86" i="1"/>
  <c r="BK86" i="1" s="1"/>
  <c r="BI90" i="1"/>
  <c r="AX81" i="1"/>
  <c r="AK62" i="5"/>
  <c r="AK63" i="5"/>
  <c r="AK64" i="5"/>
  <c r="AK65" i="5"/>
  <c r="AK66" i="5"/>
  <c r="AK67" i="5"/>
  <c r="AK68" i="5"/>
  <c r="AK69" i="5"/>
  <c r="AK70" i="5"/>
  <c r="AK71" i="5"/>
  <c r="AK72" i="5"/>
  <c r="AK73" i="5"/>
  <c r="AK74" i="5"/>
  <c r="AK75" i="5"/>
  <c r="AK82" i="5"/>
  <c r="AK83" i="5"/>
  <c r="AK84" i="5"/>
  <c r="AK85" i="5"/>
  <c r="AK86" i="5"/>
  <c r="AK87" i="5"/>
  <c r="AK88" i="5"/>
  <c r="AK89" i="5"/>
  <c r="AK90" i="5"/>
  <c r="AK91" i="5"/>
  <c r="AK92" i="5"/>
  <c r="AK93" i="5"/>
  <c r="AK94" i="5"/>
  <c r="AK95" i="5"/>
  <c r="AK96" i="5"/>
  <c r="AK97" i="5"/>
  <c r="AK98" i="5"/>
  <c r="AK99" i="5"/>
  <c r="AK100" i="5"/>
  <c r="AK187" i="5"/>
  <c r="AK188" i="5"/>
  <c r="AK189" i="5"/>
  <c r="AK190" i="5"/>
  <c r="AK175" i="5"/>
  <c r="AK176" i="5"/>
  <c r="AK177" i="5"/>
  <c r="AK178" i="5"/>
  <c r="AK179" i="5"/>
  <c r="AK180" i="5"/>
  <c r="AK181" i="5"/>
  <c r="AK163" i="5"/>
  <c r="AK164" i="5"/>
  <c r="AK165" i="5"/>
  <c r="AK166" i="5"/>
  <c r="AK167" i="5"/>
  <c r="AK168" i="5"/>
  <c r="AK169" i="5"/>
  <c r="AK153" i="5"/>
  <c r="AK154" i="5"/>
  <c r="AK155" i="5"/>
  <c r="AK156" i="5"/>
  <c r="AK157" i="5"/>
  <c r="AK158" i="5"/>
  <c r="AK135" i="5"/>
  <c r="AK136" i="5"/>
  <c r="AK137" i="5"/>
  <c r="AK138" i="5"/>
  <c r="AK139" i="5"/>
  <c r="AK140" i="5"/>
  <c r="AK141" i="5"/>
  <c r="AK142" i="5"/>
  <c r="AK123" i="5"/>
  <c r="AK124" i="5"/>
  <c r="AK125" i="5"/>
  <c r="AK126" i="5"/>
  <c r="AK127" i="5"/>
  <c r="AK128" i="5"/>
  <c r="AK129" i="5"/>
  <c r="AK111" i="5"/>
  <c r="AK112" i="5"/>
  <c r="AK113" i="5"/>
  <c r="AK114" i="5"/>
  <c r="AK115" i="5"/>
  <c r="AK116" i="5"/>
  <c r="AK117" i="5"/>
  <c r="A89" i="8"/>
  <c r="A88" i="8"/>
  <c r="A87" i="8"/>
  <c r="A86" i="8"/>
  <c r="A85" i="8"/>
  <c r="A84" i="8"/>
  <c r="A83" i="8"/>
  <c r="A82" i="8"/>
  <c r="A81" i="8"/>
  <c r="A80" i="8"/>
  <c r="A79" i="8"/>
  <c r="A78" i="8"/>
  <c r="A77" i="8"/>
  <c r="A76" i="8"/>
  <c r="A75" i="8"/>
  <c r="A74" i="8"/>
  <c r="A73" i="8"/>
  <c r="A72" i="8"/>
  <c r="A71" i="8"/>
  <c r="A70" i="8"/>
  <c r="A69" i="8"/>
  <c r="A68" i="8"/>
  <c r="A67" i="8"/>
  <c r="A66" i="8"/>
  <c r="A19" i="8"/>
  <c r="A13" i="8"/>
  <c r="A11" i="8"/>
  <c r="A10" i="8"/>
  <c r="A9" i="8"/>
  <c r="A8" i="8"/>
  <c r="S122" i="1"/>
  <c r="V122" i="1"/>
  <c r="AX61" i="1" l="1"/>
  <c r="BI61" i="1" s="1"/>
  <c r="BJ81" i="1"/>
  <c r="BJ102" i="1" s="1"/>
  <c r="O20" i="13" s="1"/>
  <c r="AD20" i="13" s="1"/>
  <c r="BI81" i="1"/>
  <c r="BJ98" i="1"/>
  <c r="BK98" i="1" s="1"/>
  <c r="BI89" i="1"/>
  <c r="BJ85" i="1"/>
  <c r="BK85" i="1" s="1"/>
  <c r="BI94" i="1"/>
  <c r="BI99" i="1"/>
  <c r="BI91" i="1"/>
  <c r="BI93" i="1"/>
  <c r="BI97" i="1"/>
  <c r="BI96" i="1"/>
  <c r="BI86" i="1"/>
  <c r="BI82" i="1"/>
  <c r="BJ83" i="1"/>
  <c r="BK83" i="1" s="1"/>
  <c r="BI88" i="1"/>
  <c r="BJ84" i="1"/>
  <c r="BK84" i="1" s="1"/>
  <c r="BI84" i="1"/>
  <c r="BJ100" i="1"/>
  <c r="BK100" i="1" s="1"/>
  <c r="BI100" i="1"/>
  <c r="BJ87" i="1"/>
  <c r="BK87" i="1" s="1"/>
  <c r="BI87" i="1"/>
  <c r="BJ92" i="1"/>
  <c r="BK92" i="1" s="1"/>
  <c r="BI92" i="1"/>
  <c r="BI95" i="1"/>
  <c r="BJ95" i="1"/>
  <c r="BK95" i="1" s="1"/>
  <c r="AI75" i="1"/>
  <c r="BI77" i="1" l="1"/>
  <c r="BI76" i="1"/>
  <c r="BI102" i="1"/>
  <c r="BK81" i="1"/>
  <c r="BJ61" i="1"/>
  <c r="BJ77" i="1" s="1"/>
  <c r="BI101" i="1"/>
  <c r="BJ101" i="1"/>
  <c r="AS155" i="1"/>
  <c r="AN155" i="1"/>
  <c r="AM155" i="1"/>
  <c r="AL155" i="1"/>
  <c r="AI155" i="1"/>
  <c r="AS154" i="1"/>
  <c r="AN154" i="1"/>
  <c r="AM154" i="1"/>
  <c r="AL154" i="1"/>
  <c r="AI154" i="1"/>
  <c r="AS181" i="1"/>
  <c r="AP181" i="1"/>
  <c r="AO181" i="1"/>
  <c r="AN181" i="1"/>
  <c r="AM181" i="1"/>
  <c r="AL181" i="1"/>
  <c r="AI181" i="1"/>
  <c r="AS180" i="1"/>
  <c r="AP180" i="1"/>
  <c r="AO180" i="1"/>
  <c r="AN180" i="1"/>
  <c r="AM180" i="1"/>
  <c r="AL180" i="1"/>
  <c r="AI180" i="1"/>
  <c r="AS179" i="1"/>
  <c r="AP179" i="1"/>
  <c r="AO179" i="1"/>
  <c r="AN179" i="1"/>
  <c r="AM179" i="1"/>
  <c r="AL179" i="1"/>
  <c r="AI179" i="1"/>
  <c r="AS169" i="1"/>
  <c r="AN169" i="1"/>
  <c r="AM169" i="1"/>
  <c r="AL169" i="1"/>
  <c r="AI169" i="1"/>
  <c r="AS168" i="1"/>
  <c r="AN168" i="1"/>
  <c r="AM168" i="1"/>
  <c r="AL168" i="1"/>
  <c r="AI168" i="1"/>
  <c r="AS167" i="1"/>
  <c r="AN167" i="1"/>
  <c r="AM167" i="1"/>
  <c r="AL167" i="1"/>
  <c r="AI167" i="1"/>
  <c r="AS142" i="1"/>
  <c r="AM142" i="1"/>
  <c r="AL142" i="1"/>
  <c r="AI142" i="1"/>
  <c r="AS141" i="1"/>
  <c r="AM141" i="1"/>
  <c r="AL141" i="1"/>
  <c r="AI141" i="1"/>
  <c r="AS140" i="1"/>
  <c r="AM140" i="1"/>
  <c r="AL140" i="1"/>
  <c r="AI140" i="1"/>
  <c r="AS139" i="1"/>
  <c r="AM139" i="1"/>
  <c r="AL139" i="1"/>
  <c r="AI139" i="1"/>
  <c r="AI164" i="1"/>
  <c r="AL164" i="1"/>
  <c r="AM164" i="1"/>
  <c r="AN164" i="1"/>
  <c r="AS164" i="1"/>
  <c r="AI165" i="1"/>
  <c r="AL165" i="1"/>
  <c r="AM165" i="1"/>
  <c r="AN165" i="1"/>
  <c r="AS165" i="1"/>
  <c r="AI166" i="1"/>
  <c r="AL166" i="1"/>
  <c r="AM166" i="1"/>
  <c r="AN166" i="1"/>
  <c r="AS166" i="1"/>
  <c r="AI129" i="1"/>
  <c r="V129" i="1"/>
  <c r="S129" i="1"/>
  <c r="O129" i="1"/>
  <c r="AS128" i="1"/>
  <c r="AI128" i="1"/>
  <c r="V128" i="1"/>
  <c r="S128" i="1"/>
  <c r="O128" i="1"/>
  <c r="AS127" i="1"/>
  <c r="AI127" i="1"/>
  <c r="V127" i="1"/>
  <c r="S127" i="1"/>
  <c r="O127" i="1"/>
  <c r="AS117" i="1"/>
  <c r="AO117" i="1"/>
  <c r="AN117" i="1"/>
  <c r="AM117" i="1"/>
  <c r="AL117" i="1"/>
  <c r="AS116" i="1"/>
  <c r="AO116" i="1"/>
  <c r="AN116" i="1"/>
  <c r="AM116" i="1"/>
  <c r="AL116" i="1"/>
  <c r="AS115" i="1"/>
  <c r="AO115" i="1"/>
  <c r="AN115" i="1"/>
  <c r="AM115" i="1"/>
  <c r="AL115" i="1"/>
  <c r="AS75" i="1"/>
  <c r="AN75" i="1"/>
  <c r="AS74" i="1"/>
  <c r="AN74" i="1"/>
  <c r="AI74" i="1"/>
  <c r="AS73" i="1"/>
  <c r="AN73" i="1"/>
  <c r="AI73" i="1"/>
  <c r="AS72" i="1"/>
  <c r="AN72" i="1"/>
  <c r="AI72" i="1"/>
  <c r="AS71" i="1"/>
  <c r="BL71" i="1" s="1"/>
  <c r="AN71" i="1"/>
  <c r="AI71" i="1"/>
  <c r="A74" i="3"/>
  <c r="A73" i="3"/>
  <c r="A72" i="3"/>
  <c r="A71" i="3"/>
  <c r="A70" i="3"/>
  <c r="A69" i="3"/>
  <c r="A68" i="3"/>
  <c r="A67" i="3"/>
  <c r="A66" i="3"/>
  <c r="A65" i="3"/>
  <c r="A64" i="3"/>
  <c r="A63" i="3"/>
  <c r="A19" i="3"/>
  <c r="BK101" i="1" l="1"/>
  <c r="BK102" i="1"/>
  <c r="BI193" i="1"/>
  <c r="O19" i="13"/>
  <c r="AW75" i="1"/>
  <c r="AV75" i="1"/>
  <c r="AW71" i="1"/>
  <c r="AV71" i="1"/>
  <c r="AW72" i="1"/>
  <c r="AV72" i="1"/>
  <c r="AV74" i="1"/>
  <c r="AW74" i="1"/>
  <c r="AV73" i="1"/>
  <c r="AW73" i="1"/>
  <c r="BK61" i="1"/>
  <c r="BK77" i="1" s="1"/>
  <c r="AI116" i="1"/>
  <c r="AI117" i="1"/>
  <c r="AI115" i="1"/>
  <c r="AS100" i="1"/>
  <c r="AI100" i="1"/>
  <c r="AS99" i="1"/>
  <c r="AI99" i="1"/>
  <c r="AS98" i="1"/>
  <c r="AI98" i="1"/>
  <c r="AS97" i="1"/>
  <c r="AI97" i="1"/>
  <c r="AS96" i="1"/>
  <c r="AI96" i="1"/>
  <c r="AS95" i="1"/>
  <c r="AI95" i="1"/>
  <c r="AS94" i="1"/>
  <c r="AI94" i="1"/>
  <c r="AS93" i="1"/>
  <c r="AI93" i="1"/>
  <c r="AS92" i="1"/>
  <c r="AI92" i="1"/>
  <c r="AS91" i="1"/>
  <c r="AI91" i="1"/>
  <c r="B32" i="7"/>
  <c r="A13" i="7"/>
  <c r="A11" i="7"/>
  <c r="A10" i="7"/>
  <c r="A9" i="7"/>
  <c r="A8" i="7"/>
  <c r="B9" i="2"/>
  <c r="D9" i="2" s="1"/>
  <c r="A75" i="3"/>
  <c r="A79" i="3"/>
  <c r="A83" i="3"/>
  <c r="A85" i="3"/>
  <c r="A82" i="3"/>
  <c r="A76" i="3"/>
  <c r="A80" i="3"/>
  <c r="A84" i="3"/>
  <c r="A77" i="3"/>
  <c r="A81" i="3"/>
  <c r="A78" i="3"/>
  <c r="A86" i="3"/>
  <c r="AX75" i="1" l="1"/>
  <c r="BI75" i="1" s="1"/>
  <c r="BJ75" i="1"/>
  <c r="BL75" i="1" s="1"/>
  <c r="AX74" i="1"/>
  <c r="AX73" i="1"/>
  <c r="AX72" i="1"/>
  <c r="AX71" i="1"/>
  <c r="BJ193" i="1"/>
  <c r="O12" i="13" s="1"/>
  <c r="O17" i="13"/>
  <c r="AD17" i="13" s="1"/>
  <c r="A23" i="8"/>
  <c r="A21" i="8"/>
  <c r="A34" i="7"/>
  <c r="A38" i="7"/>
  <c r="A6" i="3"/>
  <c r="BK75" i="1" l="1"/>
  <c r="BI74" i="1"/>
  <c r="BJ74" i="1"/>
  <c r="BL74" i="1" s="1"/>
  <c r="BJ71" i="1"/>
  <c r="BI71" i="1"/>
  <c r="BI72" i="1"/>
  <c r="BJ72" i="1"/>
  <c r="BL72" i="1" s="1"/>
  <c r="BJ73" i="1"/>
  <c r="BL73" i="1" s="1"/>
  <c r="BI73" i="1"/>
  <c r="BL95" i="1"/>
  <c r="AF29" i="5"/>
  <c r="Z29" i="5"/>
  <c r="T29" i="5"/>
  <c r="A8" i="3"/>
  <c r="A7" i="4"/>
  <c r="AF15" i="5"/>
  <c r="Z15" i="5"/>
  <c r="BK74" i="1" l="1"/>
  <c r="BK73" i="1"/>
  <c r="BK72" i="1"/>
  <c r="BK71" i="1"/>
  <c r="BL94" i="1"/>
  <c r="BL93" i="1"/>
  <c r="BL92" i="1"/>
  <c r="BL91" i="1"/>
  <c r="Z51" i="5"/>
  <c r="AI51" i="5"/>
  <c r="A49" i="5" l="1"/>
  <c r="AD48" i="5"/>
  <c r="AD47" i="5"/>
  <c r="AD46" i="5"/>
  <c r="AD45" i="5"/>
  <c r="A8" i="4" l="1"/>
  <c r="C8" i="4"/>
  <c r="C7" i="4"/>
  <c r="C6" i="4"/>
  <c r="AK186" i="5"/>
  <c r="AK174" i="5"/>
  <c r="AK162" i="5"/>
  <c r="AK152" i="5"/>
  <c r="AK134" i="5"/>
  <c r="AK122" i="5"/>
  <c r="AK110" i="5"/>
  <c r="AK81" i="5"/>
  <c r="AK61" i="5"/>
  <c r="Z25" i="5" l="1"/>
  <c r="T25" i="5"/>
  <c r="T19" i="5"/>
  <c r="K25" i="5"/>
  <c r="K23" i="5"/>
  <c r="AF49" i="5"/>
  <c r="G47" i="5"/>
  <c r="AF19" i="5"/>
  <c r="AF17" i="5"/>
  <c r="Z17" i="5"/>
  <c r="Z19" i="5"/>
  <c r="T47" i="5"/>
  <c r="P47" i="5"/>
  <c r="M47" i="5"/>
  <c r="A45" i="5"/>
  <c r="A43" i="5"/>
  <c r="A36" i="5"/>
  <c r="A37" i="5"/>
  <c r="A38" i="5"/>
  <c r="AI19" i="5"/>
  <c r="A31" i="5"/>
  <c r="K31" i="5"/>
  <c r="A29" i="5"/>
  <c r="T31" i="5"/>
  <c r="A47" i="5"/>
  <c r="D47" i="5"/>
  <c r="W19" i="5"/>
  <c r="T17" i="5"/>
  <c r="W17" i="5"/>
  <c r="AI17" i="5"/>
  <c r="A25" i="5"/>
  <c r="A23" i="5"/>
  <c r="A19" i="5"/>
  <c r="A17" i="5"/>
  <c r="A15" i="5"/>
  <c r="A21" i="5"/>
  <c r="T21" i="5"/>
  <c r="T15" i="5"/>
  <c r="AS190" i="1" l="1"/>
  <c r="AS189" i="1"/>
  <c r="AS188" i="1"/>
  <c r="AS187" i="1"/>
  <c r="AS186" i="1"/>
  <c r="AS178" i="1"/>
  <c r="AS177" i="1"/>
  <c r="AS176" i="1"/>
  <c r="AS175" i="1"/>
  <c r="AS174" i="1"/>
  <c r="AS163" i="1"/>
  <c r="AS162" i="1"/>
  <c r="AS158" i="1"/>
  <c r="AS157" i="1"/>
  <c r="AS156" i="1"/>
  <c r="AS153" i="1"/>
  <c r="AS152" i="1"/>
  <c r="AS138" i="1"/>
  <c r="AS137" i="1"/>
  <c r="AS136" i="1"/>
  <c r="AS135" i="1"/>
  <c r="AS134" i="1"/>
  <c r="AS126" i="1"/>
  <c r="AS125" i="1"/>
  <c r="AS124" i="1"/>
  <c r="AS123" i="1"/>
  <c r="AS114" i="1"/>
  <c r="AS113" i="1"/>
  <c r="AS112" i="1"/>
  <c r="AS111" i="1"/>
  <c r="AS110" i="1"/>
  <c r="AS90" i="1"/>
  <c r="AS89" i="1"/>
  <c r="AS88" i="1"/>
  <c r="AS87" i="1"/>
  <c r="AS86" i="1"/>
  <c r="AS85" i="1"/>
  <c r="AS84" i="1"/>
  <c r="AS83" i="1"/>
  <c r="AS82" i="1"/>
  <c r="AS81" i="1"/>
  <c r="AS62" i="1"/>
  <c r="AS63" i="1"/>
  <c r="AS64" i="1"/>
  <c r="AS65" i="1"/>
  <c r="AS66" i="1"/>
  <c r="AS67" i="1"/>
  <c r="AS68" i="1"/>
  <c r="AS69" i="1"/>
  <c r="AS70" i="1"/>
  <c r="AS61" i="1"/>
  <c r="BL61" i="1" s="1"/>
  <c r="A13" i="3"/>
  <c r="A11" i="3"/>
  <c r="A10" i="3"/>
  <c r="A9" i="3"/>
  <c r="BL81" i="1" l="1"/>
  <c r="H40" i="1"/>
  <c r="H40" i="5" s="1"/>
  <c r="O186" i="1" l="1"/>
  <c r="AL187" i="1"/>
  <c r="AL188" i="1"/>
  <c r="AL189" i="1"/>
  <c r="AL190" i="1"/>
  <c r="AL186" i="1"/>
  <c r="AL175" i="1"/>
  <c r="AM175" i="1"/>
  <c r="AN175" i="1"/>
  <c r="AO175" i="1"/>
  <c r="AP175" i="1"/>
  <c r="AL176" i="1"/>
  <c r="AM176" i="1"/>
  <c r="AN176" i="1"/>
  <c r="AO176" i="1"/>
  <c r="AP176" i="1"/>
  <c r="AL177" i="1"/>
  <c r="AM177" i="1"/>
  <c r="AN177" i="1"/>
  <c r="AO177" i="1"/>
  <c r="AP177" i="1"/>
  <c r="AL178" i="1"/>
  <c r="AM178" i="1"/>
  <c r="AN178" i="1"/>
  <c r="AO178" i="1"/>
  <c r="AP178" i="1"/>
  <c r="AP174" i="1"/>
  <c r="AO174" i="1"/>
  <c r="AN174" i="1"/>
  <c r="AM174" i="1"/>
  <c r="AL174" i="1"/>
  <c r="AN62" i="1"/>
  <c r="AN63" i="1"/>
  <c r="AN64" i="1"/>
  <c r="AN65" i="1"/>
  <c r="AN66" i="1"/>
  <c r="AN67" i="1"/>
  <c r="AN68" i="1"/>
  <c r="AN69" i="1"/>
  <c r="AN70" i="1"/>
  <c r="AN61" i="1"/>
  <c r="AL163" i="1"/>
  <c r="AM163" i="1"/>
  <c r="AN163" i="1"/>
  <c r="AM162" i="1"/>
  <c r="AL162" i="1"/>
  <c r="AN162" i="1"/>
  <c r="AV69" i="1" l="1"/>
  <c r="AW69" i="1"/>
  <c r="AW70" i="1"/>
  <c r="AV70" i="1"/>
  <c r="AV68" i="1"/>
  <c r="AW68" i="1"/>
  <c r="AV65" i="1"/>
  <c r="AW65" i="1"/>
  <c r="AV63" i="1"/>
  <c r="AW63" i="1"/>
  <c r="AV66" i="1"/>
  <c r="AW66" i="1"/>
  <c r="AW64" i="1"/>
  <c r="AV64" i="1"/>
  <c r="AW62" i="1"/>
  <c r="AV62" i="1"/>
  <c r="AV67" i="1"/>
  <c r="AW67" i="1"/>
  <c r="AN153" i="1"/>
  <c r="AN156" i="1"/>
  <c r="AN157" i="1"/>
  <c r="AN158" i="1"/>
  <c r="AM153" i="1"/>
  <c r="AM156" i="1"/>
  <c r="AM157" i="1"/>
  <c r="AM158" i="1"/>
  <c r="AL153" i="1"/>
  <c r="AL156" i="1"/>
  <c r="AL157" i="1"/>
  <c r="AL158" i="1"/>
  <c r="AN152" i="1"/>
  <c r="AM152" i="1"/>
  <c r="AL152" i="1"/>
  <c r="AM135" i="1"/>
  <c r="AM136" i="1"/>
  <c r="AM137" i="1"/>
  <c r="AM138" i="1"/>
  <c r="AL135" i="1"/>
  <c r="AL136" i="1"/>
  <c r="AL137" i="1"/>
  <c r="AL138" i="1"/>
  <c r="AM134" i="1"/>
  <c r="AL134" i="1"/>
  <c r="V123" i="1"/>
  <c r="V124" i="1"/>
  <c r="V125" i="1"/>
  <c r="V126" i="1"/>
  <c r="S123" i="1"/>
  <c r="S124" i="1"/>
  <c r="S125" i="1"/>
  <c r="S126" i="1"/>
  <c r="O126" i="1"/>
  <c r="AX70" i="1" l="1"/>
  <c r="BJ70" i="1" s="1"/>
  <c r="BL70" i="1" s="1"/>
  <c r="AX67" i="1"/>
  <c r="BJ67" i="1" s="1"/>
  <c r="BL67" i="1" s="1"/>
  <c r="AX68" i="1"/>
  <c r="BI68" i="1" s="1"/>
  <c r="BI70" i="1"/>
  <c r="AX69" i="1"/>
  <c r="AX66" i="1"/>
  <c r="AX65" i="1"/>
  <c r="AX64" i="1"/>
  <c r="AX63" i="1"/>
  <c r="AX62" i="1"/>
  <c r="AO111" i="1"/>
  <c r="AO112" i="1"/>
  <c r="AO113" i="1"/>
  <c r="AO114" i="1"/>
  <c r="AN111" i="1"/>
  <c r="AN112" i="1"/>
  <c r="AN113" i="1"/>
  <c r="AN114" i="1"/>
  <c r="AM111" i="1"/>
  <c r="AI111" i="1" s="1"/>
  <c r="AM112" i="1"/>
  <c r="AI112" i="1" s="1"/>
  <c r="AM113" i="1"/>
  <c r="AI113" i="1" s="1"/>
  <c r="AM114" i="1"/>
  <c r="AI114" i="1" s="1"/>
  <c r="AL111" i="1"/>
  <c r="AL112" i="1"/>
  <c r="AL113" i="1"/>
  <c r="AL114" i="1"/>
  <c r="AM110" i="1"/>
  <c r="AL110" i="1"/>
  <c r="AO110" i="1"/>
  <c r="AN110" i="1"/>
  <c r="R139" i="5"/>
  <c r="AC94" i="5"/>
  <c r="B49" i="8"/>
  <c r="I158" i="5"/>
  <c r="Y93" i="5"/>
  <c r="A94" i="5"/>
  <c r="D128" i="5"/>
  <c r="AA74" i="5"/>
  <c r="C41" i="8"/>
  <c r="D97" i="5"/>
  <c r="B52" i="3"/>
  <c r="AC99" i="5"/>
  <c r="O97" i="5"/>
  <c r="AG174" i="5"/>
  <c r="V117" i="5"/>
  <c r="Z142" i="5"/>
  <c r="AH129" i="5"/>
  <c r="A93" i="5"/>
  <c r="Z75" i="5"/>
  <c r="G75" i="5"/>
  <c r="B49" i="3"/>
  <c r="R95" i="5"/>
  <c r="O141" i="5"/>
  <c r="AD139" i="5"/>
  <c r="Y94" i="5"/>
  <c r="AB140" i="5"/>
  <c r="AD92" i="5"/>
  <c r="Y142" i="5"/>
  <c r="U99" i="5"/>
  <c r="AD115" i="5"/>
  <c r="A31" i="4"/>
  <c r="Z157" i="5"/>
  <c r="A21" i="4"/>
  <c r="O72" i="5"/>
  <c r="AB97" i="5"/>
  <c r="Z100" i="5"/>
  <c r="H73" i="5"/>
  <c r="Z129" i="5"/>
  <c r="C43" i="8"/>
  <c r="A128" i="5"/>
  <c r="AD117" i="5"/>
  <c r="S73" i="5"/>
  <c r="AH115" i="5"/>
  <c r="E72" i="5"/>
  <c r="AG128" i="5"/>
  <c r="AB92" i="5"/>
  <c r="AG157" i="5"/>
  <c r="AA73" i="5"/>
  <c r="AB74" i="5"/>
  <c r="P74" i="5"/>
  <c r="B57" i="3"/>
  <c r="D141" i="5"/>
  <c r="A179" i="5"/>
  <c r="C55" i="3"/>
  <c r="D179" i="5"/>
  <c r="S115" i="5"/>
  <c r="AC75" i="5"/>
  <c r="B56" i="8"/>
  <c r="W74" i="5"/>
  <c r="AH98" i="5"/>
  <c r="R157" i="5"/>
  <c r="C53" i="8"/>
  <c r="U179" i="5"/>
  <c r="Z94" i="5"/>
  <c r="AG95" i="5"/>
  <c r="X73" i="5"/>
  <c r="AH91" i="5"/>
  <c r="R75" i="5"/>
  <c r="AA128" i="5"/>
  <c r="AB93" i="5"/>
  <c r="AA72" i="5"/>
  <c r="D180" i="5"/>
  <c r="A75" i="5"/>
  <c r="Z98" i="5"/>
  <c r="C47" i="8"/>
  <c r="B58" i="8"/>
  <c r="Y141" i="5"/>
  <c r="AH158" i="5"/>
  <c r="AF128" i="5"/>
  <c r="Y75" i="5"/>
  <c r="AE99" i="5"/>
  <c r="AC73" i="5"/>
  <c r="W117" i="5"/>
  <c r="Y95" i="5"/>
  <c r="B41" i="3"/>
  <c r="AG99" i="5"/>
  <c r="U98" i="5"/>
  <c r="B38" i="3"/>
  <c r="C39" i="3"/>
  <c r="D158" i="5"/>
  <c r="B50" i="3"/>
  <c r="AE141" i="5"/>
  <c r="Y140" i="5"/>
  <c r="C53" i="3"/>
  <c r="AD100" i="5"/>
  <c r="AF127" i="5"/>
  <c r="O74" i="5"/>
  <c r="D169" i="5"/>
  <c r="D140" i="5"/>
  <c r="AG92" i="5"/>
  <c r="C42" i="8"/>
  <c r="K75" i="5"/>
  <c r="C57" i="8"/>
  <c r="C45" i="8"/>
  <c r="D181" i="5"/>
  <c r="AD128" i="5"/>
  <c r="Z99" i="5"/>
  <c r="AC115" i="5"/>
  <c r="B60" i="8"/>
  <c r="AG140" i="5"/>
  <c r="T116" i="5"/>
  <c r="Y129" i="5"/>
  <c r="U75" i="5"/>
  <c r="AH168" i="5"/>
  <c r="A169" i="5"/>
  <c r="K180" i="5"/>
  <c r="U139" i="5"/>
  <c r="AA71" i="5"/>
  <c r="Z92" i="5"/>
  <c r="U180" i="5"/>
  <c r="AD116" i="5"/>
  <c r="F74" i="5"/>
  <c r="C58" i="8"/>
  <c r="AE97" i="5"/>
  <c r="C40" i="3"/>
  <c r="S116" i="5"/>
  <c r="B45" i="8"/>
  <c r="AG96" i="5"/>
  <c r="M157" i="5"/>
  <c r="AF116" i="5"/>
  <c r="AA97" i="5"/>
  <c r="C56" i="3"/>
  <c r="AF117" i="5"/>
  <c r="B64" i="8"/>
  <c r="AF141" i="5"/>
  <c r="AD94" i="5"/>
  <c r="AG141" i="5"/>
  <c r="Z73" i="5"/>
  <c r="D95" i="5"/>
  <c r="AG100" i="5"/>
  <c r="AF99" i="5"/>
  <c r="B46" i="8"/>
  <c r="Q75" i="5"/>
  <c r="Z96" i="5"/>
  <c r="AB128" i="5"/>
  <c r="AB129" i="5"/>
  <c r="AH142" i="5"/>
  <c r="M158" i="5"/>
  <c r="AA95" i="5"/>
  <c r="AC71" i="5"/>
  <c r="D21" i="4"/>
  <c r="P71" i="5"/>
  <c r="AF98" i="5"/>
  <c r="A91" i="5"/>
  <c r="AH141" i="5"/>
  <c r="D127" i="5"/>
  <c r="AH139" i="5"/>
  <c r="AC98" i="5"/>
  <c r="S75" i="5"/>
  <c r="AF158" i="5"/>
  <c r="A27" i="4"/>
  <c r="D117" i="5"/>
  <c r="J74" i="5"/>
  <c r="D32" i="4"/>
  <c r="AH140" i="5"/>
  <c r="X117" i="5"/>
  <c r="U117" i="5"/>
  <c r="O75" i="5"/>
  <c r="AE93" i="5"/>
  <c r="K73" i="5"/>
  <c r="AE94" i="5"/>
  <c r="AG127" i="5"/>
  <c r="C38" i="3"/>
  <c r="AH174" i="5"/>
  <c r="AF142" i="5"/>
  <c r="D100" i="5"/>
  <c r="D139" i="5"/>
  <c r="AA98" i="5"/>
  <c r="AF75" i="5"/>
  <c r="AA115" i="5"/>
  <c r="K74" i="5"/>
  <c r="O181" i="5"/>
  <c r="A181" i="5"/>
  <c r="AE127" i="5"/>
  <c r="AC142" i="5"/>
  <c r="Y73" i="5"/>
  <c r="C64" i="8"/>
  <c r="AD142" i="5"/>
  <c r="T117" i="5"/>
  <c r="D168" i="5"/>
  <c r="D26" i="4"/>
  <c r="Y97" i="5"/>
  <c r="AG180" i="5"/>
  <c r="M71" i="5"/>
  <c r="U93" i="5"/>
  <c r="M75" i="5"/>
  <c r="AG179" i="5"/>
  <c r="U97" i="5"/>
  <c r="Z117" i="5"/>
  <c r="Y116" i="5"/>
  <c r="I71" i="5"/>
  <c r="V116" i="5"/>
  <c r="I74" i="5"/>
  <c r="AG168" i="5"/>
  <c r="C61" i="8"/>
  <c r="AC92" i="5"/>
  <c r="AD140" i="5"/>
  <c r="U96" i="5"/>
  <c r="T56" i="5"/>
  <c r="AE96" i="5"/>
  <c r="O100" i="5"/>
  <c r="A30" i="4"/>
  <c r="AE140" i="5"/>
  <c r="AG74" i="5"/>
  <c r="AA117" i="5"/>
  <c r="J75" i="5"/>
  <c r="AF140" i="5"/>
  <c r="E75" i="5"/>
  <c r="AE71" i="5"/>
  <c r="AH72" i="5"/>
  <c r="AH97" i="5"/>
  <c r="AA157" i="5"/>
  <c r="U94" i="5"/>
  <c r="O71" i="5"/>
  <c r="B42" i="3"/>
  <c r="P75" i="5"/>
  <c r="AE129" i="5"/>
  <c r="N75" i="5"/>
  <c r="AD73" i="5"/>
  <c r="AA127" i="5"/>
  <c r="AH96" i="5"/>
  <c r="B50" i="8"/>
  <c r="V74" i="5"/>
  <c r="AA181" i="5"/>
  <c r="AB116" i="5"/>
  <c r="C45" i="3"/>
  <c r="AE73" i="5"/>
  <c r="AE157" i="5"/>
  <c r="AD91" i="5"/>
  <c r="AG117" i="5"/>
  <c r="AA139" i="5"/>
  <c r="L71" i="5"/>
  <c r="Y128" i="5"/>
  <c r="AA116" i="5"/>
  <c r="F72" i="5"/>
  <c r="R96" i="5"/>
  <c r="A23" i="4"/>
  <c r="D27" i="4"/>
  <c r="P73" i="5"/>
  <c r="O96" i="5"/>
  <c r="M73" i="5"/>
  <c r="AA179" i="5"/>
  <c r="X74" i="5"/>
  <c r="AD141" i="5"/>
  <c r="T115" i="5"/>
  <c r="U72" i="5"/>
  <c r="B44" i="3"/>
  <c r="AF71" i="5"/>
  <c r="AD157" i="5"/>
  <c r="U71" i="5"/>
  <c r="C43" i="3"/>
  <c r="Z97" i="5"/>
  <c r="J71" i="5"/>
  <c r="S117" i="5"/>
  <c r="P72" i="5"/>
  <c r="AD98" i="5"/>
  <c r="AG169" i="5"/>
  <c r="O91" i="5"/>
  <c r="L74" i="5"/>
  <c r="N117" i="5"/>
  <c r="AG129" i="5"/>
  <c r="M74" i="5"/>
  <c r="AC140" i="5"/>
  <c r="AC95" i="5"/>
  <c r="AB95" i="5"/>
  <c r="U74" i="5"/>
  <c r="G73" i="5"/>
  <c r="B42" i="8"/>
  <c r="X72" i="5"/>
  <c r="B61" i="3"/>
  <c r="C49" i="3"/>
  <c r="A74" i="5"/>
  <c r="B59" i="8"/>
  <c r="X71" i="5"/>
  <c r="S71" i="5"/>
  <c r="AF97" i="5"/>
  <c r="B63" i="8"/>
  <c r="AF157" i="5"/>
  <c r="AH71" i="5"/>
  <c r="W71" i="5"/>
  <c r="B48" i="3"/>
  <c r="E73" i="5"/>
  <c r="P117" i="5"/>
  <c r="AC129" i="5"/>
  <c r="B44" i="8"/>
  <c r="B41" i="8"/>
  <c r="B60" i="3"/>
  <c r="G74" i="5"/>
  <c r="AH94" i="5"/>
  <c r="A117" i="5"/>
  <c r="N73" i="5"/>
  <c r="C52" i="8"/>
  <c r="C51" i="3"/>
  <c r="B46" i="3"/>
  <c r="AG72" i="5"/>
  <c r="Y96" i="5"/>
  <c r="AA75" i="5"/>
  <c r="AH75" i="5"/>
  <c r="Q73" i="5"/>
  <c r="D30" i="4"/>
  <c r="R158" i="5"/>
  <c r="A99" i="5"/>
  <c r="Z95" i="5"/>
  <c r="C60" i="8"/>
  <c r="AE91" i="5"/>
  <c r="M72" i="5"/>
  <c r="W56" i="5"/>
  <c r="U95" i="5"/>
  <c r="Q72" i="5"/>
  <c r="B47" i="8"/>
  <c r="AC117" i="5"/>
  <c r="A168" i="5"/>
  <c r="AH167" i="5"/>
  <c r="AC116" i="5"/>
  <c r="C63" i="8"/>
  <c r="AA140" i="5"/>
  <c r="AD127" i="5"/>
  <c r="T75" i="5"/>
  <c r="O140" i="5"/>
  <c r="AB158" i="5"/>
  <c r="AC141" i="5"/>
  <c r="A95" i="5"/>
  <c r="AF100" i="5"/>
  <c r="S74" i="5"/>
  <c r="D92" i="5"/>
  <c r="AG142" i="5"/>
  <c r="C59" i="8"/>
  <c r="B47" i="3"/>
  <c r="T71" i="5"/>
  <c r="O179" i="5"/>
  <c r="U141" i="5"/>
  <c r="I72" i="5"/>
  <c r="AB141" i="5"/>
  <c r="C58" i="3"/>
  <c r="AB157" i="5"/>
  <c r="C54" i="8"/>
  <c r="U100" i="5"/>
  <c r="S72" i="5"/>
  <c r="C41" i="3"/>
  <c r="N110" i="5"/>
  <c r="B61" i="8"/>
  <c r="Y179" i="5"/>
  <c r="D24" i="4"/>
  <c r="P115" i="5"/>
  <c r="I73" i="5"/>
  <c r="Y117" i="5"/>
  <c r="AD99" i="5"/>
  <c r="AF96" i="5"/>
  <c r="U140" i="5"/>
  <c r="AG115" i="5"/>
  <c r="AC72" i="5"/>
  <c r="Y72" i="5"/>
  <c r="AG93" i="5"/>
  <c r="A158" i="5"/>
  <c r="A26" i="4"/>
  <c r="B59" i="3"/>
  <c r="AB100" i="5"/>
  <c r="V73" i="5"/>
  <c r="O127" i="5"/>
  <c r="O129" i="5"/>
  <c r="A96" i="5"/>
  <c r="A116" i="5"/>
  <c r="AF115" i="5"/>
  <c r="D157" i="5"/>
  <c r="AH93" i="5"/>
  <c r="R94" i="5"/>
  <c r="A127" i="5"/>
  <c r="D29" i="4"/>
  <c r="R98" i="5"/>
  <c r="N71" i="5"/>
  <c r="C46" i="8"/>
  <c r="AC128" i="5"/>
  <c r="AC139" i="5"/>
  <c r="AC93" i="5"/>
  <c r="AG71" i="5"/>
  <c r="C59" i="3"/>
  <c r="J73" i="5"/>
  <c r="U115" i="5"/>
  <c r="AD95" i="5"/>
  <c r="AG181" i="5"/>
  <c r="AE75" i="5"/>
  <c r="Z71" i="5"/>
  <c r="R93" i="5"/>
  <c r="AG73" i="5"/>
  <c r="B55" i="3"/>
  <c r="A129" i="5"/>
  <c r="AF72" i="5"/>
  <c r="T72" i="5"/>
  <c r="A24" i="4"/>
  <c r="AA100" i="5"/>
  <c r="D33" i="4"/>
  <c r="K181" i="5"/>
  <c r="AC158" i="5"/>
  <c r="B62" i="8"/>
  <c r="Y91" i="5"/>
  <c r="Y100" i="5"/>
  <c r="C60" i="3"/>
  <c r="S127" i="5"/>
  <c r="AH73" i="5"/>
  <c r="A92" i="5"/>
  <c r="D31" i="4"/>
  <c r="AC100" i="5"/>
  <c r="AB99" i="5"/>
  <c r="D75" i="5"/>
  <c r="AG94" i="5"/>
  <c r="R100" i="5"/>
  <c r="D22" i="4"/>
  <c r="AB72" i="5"/>
  <c r="Z115" i="5"/>
  <c r="AH169" i="5"/>
  <c r="A115" i="5"/>
  <c r="R180" i="5"/>
  <c r="AB115" i="5"/>
  <c r="D115" i="5"/>
  <c r="V72" i="5"/>
  <c r="Z91" i="5"/>
  <c r="Z72" i="5"/>
  <c r="AF73" i="5"/>
  <c r="D91" i="5"/>
  <c r="K179" i="5"/>
  <c r="AG158" i="5"/>
  <c r="AB73" i="5"/>
  <c r="O94" i="5"/>
  <c r="A141" i="5"/>
  <c r="B55" i="8"/>
  <c r="O139" i="5"/>
  <c r="D96" i="5"/>
  <c r="AB91" i="5"/>
  <c r="Q71" i="5"/>
  <c r="D98" i="5"/>
  <c r="N72" i="5"/>
  <c r="O93" i="5"/>
  <c r="AG167" i="5"/>
  <c r="W77" i="5"/>
  <c r="K72" i="5"/>
  <c r="C50" i="3"/>
  <c r="A28" i="4"/>
  <c r="B51" i="3"/>
  <c r="C55" i="8"/>
  <c r="F75" i="5"/>
  <c r="D93" i="5"/>
  <c r="C44" i="8"/>
  <c r="AB71" i="5"/>
  <c r="O128" i="5"/>
  <c r="D28" i="4"/>
  <c r="AB75" i="5"/>
  <c r="O73" i="5"/>
  <c r="K71" i="5"/>
  <c r="B40" i="3"/>
  <c r="Z74" i="5"/>
  <c r="AF91" i="5"/>
  <c r="D167" i="5"/>
  <c r="AB142" i="5"/>
  <c r="T73" i="5"/>
  <c r="D34" i="4"/>
  <c r="R71" i="5"/>
  <c r="B56" i="3"/>
  <c r="AH92" i="5"/>
  <c r="AB94" i="5"/>
  <c r="C48" i="3"/>
  <c r="U142" i="5"/>
  <c r="AE72" i="5"/>
  <c r="W72" i="5"/>
  <c r="J72" i="5"/>
  <c r="C44" i="3"/>
  <c r="D74" i="5"/>
  <c r="V157" i="5"/>
  <c r="A25" i="4"/>
  <c r="Y139" i="5"/>
  <c r="Y99" i="5"/>
  <c r="AD75" i="5"/>
  <c r="X116" i="5"/>
  <c r="R91" i="5"/>
  <c r="W115" i="5"/>
  <c r="AH116" i="5"/>
  <c r="R74" i="5"/>
  <c r="O95" i="5"/>
  <c r="Y74" i="5"/>
  <c r="R73" i="5"/>
  <c r="O142" i="5"/>
  <c r="A32" i="4"/>
  <c r="AE100" i="5"/>
  <c r="C61" i="3"/>
  <c r="Y115" i="5"/>
  <c r="AB117" i="5"/>
  <c r="V129" i="5"/>
  <c r="AG139" i="5"/>
  <c r="H72" i="5"/>
  <c r="D72" i="5"/>
  <c r="D73" i="5"/>
  <c r="R97" i="5"/>
  <c r="V127" i="5"/>
  <c r="R72" i="5"/>
  <c r="AH157" i="5"/>
  <c r="AB98" i="5"/>
  <c r="B43" i="3"/>
  <c r="L73" i="5"/>
  <c r="AC74" i="5"/>
  <c r="AB127" i="5"/>
  <c r="B54" i="8"/>
  <c r="C51" i="8"/>
  <c r="AA99" i="5"/>
  <c r="B51" i="8"/>
  <c r="Z141" i="5"/>
  <c r="AF139" i="5"/>
  <c r="C50" i="8"/>
  <c r="AD72" i="5"/>
  <c r="S129" i="5"/>
  <c r="AE98" i="5"/>
  <c r="AH99" i="5"/>
  <c r="AE142" i="5"/>
  <c r="C57" i="3"/>
  <c r="D23" i="4"/>
  <c r="B53" i="3"/>
  <c r="G71" i="5"/>
  <c r="D116" i="5"/>
  <c r="G72" i="5"/>
  <c r="T74" i="5"/>
  <c r="L72" i="5"/>
  <c r="Y181" i="5"/>
  <c r="AH127" i="5"/>
  <c r="N115" i="5"/>
  <c r="AA174" i="5"/>
  <c r="AA92" i="5"/>
  <c r="V128" i="5"/>
  <c r="AD158" i="5"/>
  <c r="A71" i="5"/>
  <c r="AD129" i="5"/>
  <c r="AF95" i="5"/>
  <c r="A142" i="5"/>
  <c r="AD74" i="5"/>
  <c r="V71" i="5"/>
  <c r="Z128" i="5"/>
  <c r="C56" i="8"/>
  <c r="AF129" i="5"/>
  <c r="A98" i="5"/>
  <c r="AG97" i="5"/>
  <c r="AH117" i="5"/>
  <c r="AH100" i="5"/>
  <c r="E74" i="5"/>
  <c r="V115" i="5"/>
  <c r="AE117" i="5"/>
  <c r="H75" i="5"/>
  <c r="AE115" i="5"/>
  <c r="Z139" i="5"/>
  <c r="AF92" i="5"/>
  <c r="Y127" i="5"/>
  <c r="V158" i="5"/>
  <c r="AE74" i="5"/>
  <c r="R141" i="5"/>
  <c r="R99" i="5"/>
  <c r="Z140" i="5"/>
  <c r="V75" i="5"/>
  <c r="A29" i="4"/>
  <c r="AG116" i="5"/>
  <c r="Q74" i="5"/>
  <c r="O99" i="5"/>
  <c r="C52" i="3"/>
  <c r="F71" i="5"/>
  <c r="AF93" i="5"/>
  <c r="AE92" i="5"/>
  <c r="C49" i="8"/>
  <c r="A34" i="4"/>
  <c r="W75" i="5"/>
  <c r="X115" i="5"/>
  <c r="B53" i="8"/>
  <c r="D94" i="5"/>
  <c r="AC127" i="5"/>
  <c r="X75" i="5"/>
  <c r="H74" i="5"/>
  <c r="B48" i="8"/>
  <c r="Y157" i="5"/>
  <c r="D71" i="5"/>
  <c r="A167" i="5"/>
  <c r="C47" i="3"/>
  <c r="AH95" i="5"/>
  <c r="AD96" i="5"/>
  <c r="E71" i="5"/>
  <c r="R142" i="5"/>
  <c r="Z127" i="5"/>
  <c r="N74" i="5"/>
  <c r="AH179" i="5"/>
  <c r="B58" i="3"/>
  <c r="U181" i="5"/>
  <c r="T77" i="5"/>
  <c r="A140" i="5"/>
  <c r="D142" i="5"/>
  <c r="AH181" i="5"/>
  <c r="R181" i="5"/>
  <c r="AE95" i="5"/>
  <c r="Z93" i="5"/>
  <c r="Z116" i="5"/>
  <c r="D25" i="4"/>
  <c r="AG91" i="5"/>
  <c r="L75" i="5"/>
  <c r="U91" i="5"/>
  <c r="AG98" i="5"/>
  <c r="AC97" i="5"/>
  <c r="A22" i="4"/>
  <c r="B52" i="8"/>
  <c r="Y92" i="5"/>
  <c r="AC91" i="5"/>
  <c r="AA96" i="5"/>
  <c r="S128" i="5"/>
  <c r="R179" i="5"/>
  <c r="U92" i="5"/>
  <c r="AB96" i="5"/>
  <c r="C54" i="3"/>
  <c r="D99" i="5"/>
  <c r="A100" i="5"/>
  <c r="P116" i="5"/>
  <c r="AE116" i="5"/>
  <c r="A33" i="4"/>
  <c r="AE158" i="5"/>
  <c r="C48" i="8"/>
  <c r="R140" i="5"/>
  <c r="AH74" i="5"/>
  <c r="AD71" i="5"/>
  <c r="D129" i="5"/>
  <c r="Z158" i="5"/>
  <c r="AG75" i="5"/>
  <c r="R92" i="5"/>
  <c r="A72" i="5"/>
  <c r="AB139" i="5"/>
  <c r="Y180" i="5"/>
  <c r="AA180" i="5"/>
  <c r="AC96" i="5"/>
  <c r="U73" i="5"/>
  <c r="B39" i="3"/>
  <c r="C62" i="8"/>
  <c r="A180" i="5"/>
  <c r="AF94" i="5"/>
  <c r="W116" i="5"/>
  <c r="AD97" i="5"/>
  <c r="B54" i="3"/>
  <c r="W73" i="5"/>
  <c r="AE128" i="5"/>
  <c r="Y98" i="5"/>
  <c r="A73" i="5"/>
  <c r="AE139" i="5"/>
  <c r="A139" i="5"/>
  <c r="H71" i="5"/>
  <c r="AA142" i="5"/>
  <c r="C42" i="3"/>
  <c r="AH128" i="5"/>
  <c r="AD93" i="5"/>
  <c r="C46" i="3"/>
  <c r="AF74" i="5"/>
  <c r="B45" i="3"/>
  <c r="AA129" i="5"/>
  <c r="A97" i="5"/>
  <c r="N116" i="5"/>
  <c r="AA94" i="5"/>
  <c r="AA93" i="5"/>
  <c r="Y158" i="5"/>
  <c r="AA158" i="5"/>
  <c r="O180" i="5"/>
  <c r="U116" i="5"/>
  <c r="O92" i="5"/>
  <c r="AH180" i="5"/>
  <c r="AA141" i="5"/>
  <c r="AA91" i="5"/>
  <c r="A157" i="5"/>
  <c r="I75" i="5"/>
  <c r="AC157" i="5"/>
  <c r="I157" i="5"/>
  <c r="B43" i="8"/>
  <c r="F73" i="5"/>
  <c r="O98" i="5"/>
  <c r="Y71" i="5"/>
  <c r="B57" i="8"/>
  <c r="AI72" i="5" l="1"/>
  <c r="AI157" i="5"/>
  <c r="AI95" i="5"/>
  <c r="AI98" i="5"/>
  <c r="AI168" i="5"/>
  <c r="B28" i="4"/>
  <c r="B33" i="4"/>
  <c r="AI167" i="5"/>
  <c r="AI142" i="5"/>
  <c r="AI99" i="5"/>
  <c r="AI100" i="5"/>
  <c r="AI97" i="5"/>
  <c r="AI71" i="5"/>
  <c r="AI141" i="5"/>
  <c r="AI117" i="5"/>
  <c r="B34" i="4"/>
  <c r="AI115" i="5"/>
  <c r="AI139" i="5"/>
  <c r="B22" i="4"/>
  <c r="B30" i="4"/>
  <c r="AI73" i="5"/>
  <c r="AI92" i="5"/>
  <c r="AI74" i="5"/>
  <c r="B24" i="4"/>
  <c r="AI181" i="5"/>
  <c r="AI129" i="5"/>
  <c r="B29" i="4"/>
  <c r="AI75" i="5"/>
  <c r="B27" i="4"/>
  <c r="AI179" i="5"/>
  <c r="AI91" i="5"/>
  <c r="AI180" i="5"/>
  <c r="B32" i="4"/>
  <c r="AI127" i="5"/>
  <c r="AI128" i="5"/>
  <c r="B23" i="4"/>
  <c r="B21" i="4"/>
  <c r="AI116" i="5"/>
  <c r="B31" i="4"/>
  <c r="AI96" i="5"/>
  <c r="AI140" i="5"/>
  <c r="B25" i="4"/>
  <c r="AI93" i="5"/>
  <c r="B26" i="4"/>
  <c r="AI158" i="5"/>
  <c r="AI169" i="5"/>
  <c r="AI94" i="5"/>
  <c r="BI67" i="1"/>
  <c r="BJ68" i="1"/>
  <c r="BL68" i="1" s="1"/>
  <c r="BJ64" i="1"/>
  <c r="BL64" i="1" s="1"/>
  <c r="BI64" i="1"/>
  <c r="BJ65" i="1"/>
  <c r="BL65" i="1" s="1"/>
  <c r="BI65" i="1"/>
  <c r="BI63" i="1"/>
  <c r="BJ63" i="1"/>
  <c r="BL63" i="1" s="1"/>
  <c r="BJ66" i="1"/>
  <c r="BL66" i="1" s="1"/>
  <c r="BI66" i="1"/>
  <c r="BJ62" i="1"/>
  <c r="BI62" i="1"/>
  <c r="BK67" i="1"/>
  <c r="BJ69" i="1"/>
  <c r="BL69" i="1" s="1"/>
  <c r="BI69" i="1"/>
  <c r="BK70" i="1"/>
  <c r="BL90" i="1"/>
  <c r="BL87" i="1"/>
  <c r="AI110" i="1"/>
  <c r="AI118" i="1" s="1"/>
  <c r="AI123" i="1"/>
  <c r="AI124" i="1"/>
  <c r="AI125" i="1"/>
  <c r="AI126" i="1"/>
  <c r="AI135" i="1"/>
  <c r="AI136" i="1"/>
  <c r="AI137" i="1"/>
  <c r="AI138" i="1"/>
  <c r="AI153" i="1"/>
  <c r="AI156" i="1"/>
  <c r="AI157" i="1"/>
  <c r="AI158" i="1"/>
  <c r="AI163" i="1"/>
  <c r="AI175" i="1"/>
  <c r="AI176" i="1"/>
  <c r="AI177" i="1"/>
  <c r="AI178" i="1"/>
  <c r="AI187" i="1"/>
  <c r="AI188" i="1"/>
  <c r="AI189" i="1"/>
  <c r="AI190" i="1"/>
  <c r="AI186" i="1"/>
  <c r="AI174" i="1"/>
  <c r="AI162" i="1"/>
  <c r="AI152" i="1"/>
  <c r="AI134" i="1"/>
  <c r="AI122" i="1"/>
  <c r="AI82" i="1"/>
  <c r="AI83" i="1"/>
  <c r="AI84" i="1"/>
  <c r="AI85" i="1"/>
  <c r="AI86" i="1"/>
  <c r="AI87" i="1"/>
  <c r="AI88" i="1"/>
  <c r="AI89" i="1"/>
  <c r="AI90" i="1"/>
  <c r="AI81" i="1"/>
  <c r="AI62" i="1"/>
  <c r="AI63" i="1"/>
  <c r="AI64" i="1"/>
  <c r="AI65" i="1"/>
  <c r="AI66" i="1"/>
  <c r="AI67" i="1"/>
  <c r="AI68" i="1"/>
  <c r="AI69" i="1"/>
  <c r="AI70" i="1"/>
  <c r="C27" i="4"/>
  <c r="C22" i="4"/>
  <c r="C24" i="4"/>
  <c r="C26" i="4"/>
  <c r="C28" i="4"/>
  <c r="C33" i="4"/>
  <c r="C30" i="4"/>
  <c r="D39" i="3"/>
  <c r="A40" i="3"/>
  <c r="D41" i="3"/>
  <c r="A43" i="8"/>
  <c r="C31" i="4"/>
  <c r="A41" i="3"/>
  <c r="D42" i="8"/>
  <c r="D40" i="3"/>
  <c r="C32" i="4"/>
  <c r="D44" i="8"/>
  <c r="C25" i="4"/>
  <c r="C21" i="4"/>
  <c r="D38" i="3"/>
  <c r="C23" i="4"/>
  <c r="D43" i="8"/>
  <c r="C29" i="4"/>
  <c r="C34" i="4"/>
  <c r="D41" i="8"/>
  <c r="A44" i="8"/>
  <c r="AQ37" i="1" l="1"/>
  <c r="AD12" i="13" s="1"/>
  <c r="BL83" i="1"/>
  <c r="BL88" i="1"/>
  <c r="BK68" i="1"/>
  <c r="BL82" i="1"/>
  <c r="BL62" i="1"/>
  <c r="BK64" i="1"/>
  <c r="BK66" i="1"/>
  <c r="BK65" i="1"/>
  <c r="BK63" i="1"/>
  <c r="BK62" i="1"/>
  <c r="BL84" i="1"/>
  <c r="BK69" i="1"/>
  <c r="BL89" i="1"/>
  <c r="BL86" i="1"/>
  <c r="BL85" i="1"/>
  <c r="Z78" i="1"/>
  <c r="BI192" i="1"/>
  <c r="BJ76" i="1"/>
  <c r="AI130" i="1"/>
  <c r="AI182" i="1"/>
  <c r="AI170" i="1"/>
  <c r="AD22" i="13" s="1"/>
  <c r="AI143" i="1"/>
  <c r="T37" i="1"/>
  <c r="AI159" i="1"/>
  <c r="AI76" i="1"/>
  <c r="AI191" i="1"/>
  <c r="AI101" i="1"/>
  <c r="AD19" i="13" s="1"/>
  <c r="BL101" i="1" l="1"/>
  <c r="AQ36" i="1"/>
  <c r="BJ192" i="1"/>
  <c r="O11" i="13" s="1"/>
  <c r="O16" i="13"/>
  <c r="AD16" i="13" s="1"/>
  <c r="BK76" i="1"/>
  <c r="A17" i="3"/>
  <c r="A17" i="8"/>
  <c r="T36" i="1"/>
  <c r="T36" i="5" s="1"/>
  <c r="B31" i="7"/>
  <c r="T37" i="5"/>
  <c r="AD11" i="13" l="1"/>
  <c r="AC57" i="1"/>
  <c r="BL192" i="1"/>
  <c r="F6" i="13" s="1"/>
  <c r="D49" i="8"/>
  <c r="A60" i="3"/>
  <c r="D56" i="8"/>
  <c r="Y70" i="5"/>
  <c r="W64" i="5"/>
  <c r="Z61" i="5"/>
  <c r="A187" i="5"/>
  <c r="AF64" i="5"/>
  <c r="W114" i="5"/>
  <c r="D155" i="5"/>
  <c r="AD111" i="5"/>
  <c r="AF69" i="5"/>
  <c r="B80" i="3"/>
  <c r="R178" i="5"/>
  <c r="AG188" i="5"/>
  <c r="Y69" i="5"/>
  <c r="AC87" i="5"/>
  <c r="V70" i="5"/>
  <c r="D72" i="8"/>
  <c r="U90" i="5"/>
  <c r="C78" i="8"/>
  <c r="A61" i="3"/>
  <c r="D47" i="3"/>
  <c r="U61" i="5"/>
  <c r="AH164" i="5"/>
  <c r="AE136" i="5"/>
  <c r="W67" i="5"/>
  <c r="B71" i="8"/>
  <c r="D74" i="8"/>
  <c r="AB137" i="5"/>
  <c r="D54" i="3"/>
  <c r="AF155" i="5"/>
  <c r="V154" i="5"/>
  <c r="Y66" i="5"/>
  <c r="V66" i="5"/>
  <c r="AB153" i="5"/>
  <c r="R134" i="5"/>
  <c r="A19" i="4"/>
  <c r="B66" i="3"/>
  <c r="M62" i="5"/>
  <c r="B79" i="3"/>
  <c r="S123" i="5"/>
  <c r="A110" i="5"/>
  <c r="AG175" i="5"/>
  <c r="B66" i="8"/>
  <c r="D70" i="8"/>
  <c r="B72" i="8"/>
  <c r="U89" i="5"/>
  <c r="AB114" i="5"/>
  <c r="AA176" i="5"/>
  <c r="D53" i="8"/>
  <c r="D63" i="8"/>
  <c r="T112" i="5"/>
  <c r="AB187" i="5"/>
  <c r="Q63" i="5"/>
  <c r="D71" i="3"/>
  <c r="Y83" i="5"/>
  <c r="AH190" i="5"/>
  <c r="R174" i="5"/>
  <c r="D57" i="8"/>
  <c r="D112" i="5"/>
  <c r="AG136" i="5"/>
  <c r="D80" i="3"/>
  <c r="U63" i="5"/>
  <c r="Y138" i="5"/>
  <c r="Z87" i="5"/>
  <c r="T70" i="5"/>
  <c r="D90" i="5"/>
  <c r="A166" i="5"/>
  <c r="AC84" i="5"/>
  <c r="AD87" i="5"/>
  <c r="AE89" i="5"/>
  <c r="Z85" i="5"/>
  <c r="A42" i="3"/>
  <c r="M156" i="5"/>
  <c r="B70" i="3"/>
  <c r="V126" i="5"/>
  <c r="Q65" i="5"/>
  <c r="B73" i="3"/>
  <c r="D17" i="4"/>
  <c r="M61" i="5"/>
  <c r="D44" i="3"/>
  <c r="D58" i="3"/>
  <c r="R66" i="5"/>
  <c r="Y113" i="5"/>
  <c r="P64" i="5"/>
  <c r="AD86" i="5"/>
  <c r="D75" i="3"/>
  <c r="L70" i="5"/>
  <c r="Y175" i="5"/>
  <c r="D125" i="5"/>
  <c r="C79" i="3"/>
  <c r="H70" i="5"/>
  <c r="D20" i="7"/>
  <c r="C81" i="8"/>
  <c r="AE134" i="5"/>
  <c r="X63" i="5"/>
  <c r="D153" i="5"/>
  <c r="B81" i="3"/>
  <c r="T63" i="5"/>
  <c r="L61" i="5"/>
  <c r="G69" i="5"/>
  <c r="I64" i="5"/>
  <c r="AD66" i="5"/>
  <c r="AD154" i="5"/>
  <c r="J62" i="5"/>
  <c r="AA61" i="5"/>
  <c r="K176" i="5"/>
  <c r="A49" i="8"/>
  <c r="D76" i="3"/>
  <c r="M63" i="5"/>
  <c r="AF83" i="5"/>
  <c r="AC154" i="5"/>
  <c r="Z114" i="5"/>
  <c r="U134" i="5"/>
  <c r="Y178" i="5"/>
  <c r="B78" i="3"/>
  <c r="D63" i="3"/>
  <c r="AF63" i="5"/>
  <c r="V112" i="5"/>
  <c r="B80" i="8"/>
  <c r="AC126" i="5"/>
  <c r="C74" i="8"/>
  <c r="AB63" i="5"/>
  <c r="F63" i="5"/>
  <c r="AA69" i="5"/>
  <c r="A62" i="5"/>
  <c r="K67" i="5"/>
  <c r="AG63" i="5"/>
  <c r="I152" i="5"/>
  <c r="AD138" i="5"/>
  <c r="D174" i="5"/>
  <c r="O64" i="5"/>
  <c r="K69" i="5"/>
  <c r="D83" i="5"/>
  <c r="AB190" i="5"/>
  <c r="Y81" i="5"/>
  <c r="R87" i="5"/>
  <c r="AH155" i="5"/>
  <c r="C83" i="8"/>
  <c r="AF66" i="5"/>
  <c r="AF123" i="5"/>
  <c r="D60" i="8"/>
  <c r="F65" i="5"/>
  <c r="C87" i="8"/>
  <c r="D50" i="8"/>
  <c r="Q68" i="5"/>
  <c r="AA188" i="5"/>
  <c r="U67" i="5"/>
  <c r="B20" i="7"/>
  <c r="P111" i="5"/>
  <c r="AE112" i="5"/>
  <c r="AH152" i="5"/>
  <c r="AG178" i="5"/>
  <c r="O62" i="5"/>
  <c r="S110" i="5"/>
  <c r="AG166" i="5"/>
  <c r="D68" i="3"/>
  <c r="A43" i="3"/>
  <c r="R69" i="5"/>
  <c r="AH187" i="5"/>
  <c r="D76" i="8"/>
  <c r="O67" i="5"/>
  <c r="A65" i="5"/>
  <c r="B75" i="3"/>
  <c r="AG87" i="5"/>
  <c r="U111" i="5"/>
  <c r="T61" i="5"/>
  <c r="AA64" i="5"/>
  <c r="C85" i="8"/>
  <c r="AA66" i="5"/>
  <c r="B24" i="7"/>
  <c r="C66" i="8"/>
  <c r="K61" i="5"/>
  <c r="D84" i="8"/>
  <c r="L63" i="5"/>
  <c r="AD124" i="5"/>
  <c r="U82" i="5"/>
  <c r="A86" i="5"/>
  <c r="AG70" i="5"/>
  <c r="AE70" i="5"/>
  <c r="Z86" i="5"/>
  <c r="G63" i="5"/>
  <c r="E70" i="5"/>
  <c r="B68" i="8"/>
  <c r="D85" i="8"/>
  <c r="AA123" i="5"/>
  <c r="D77" i="3"/>
  <c r="AD70" i="5"/>
  <c r="AH114" i="5"/>
  <c r="AG125" i="5"/>
  <c r="R177" i="5"/>
  <c r="A153" i="5"/>
  <c r="AB85" i="5"/>
  <c r="AH83" i="5"/>
  <c r="V156" i="5"/>
  <c r="AC89" i="5"/>
  <c r="V62" i="5"/>
  <c r="Z189" i="5"/>
  <c r="Z122" i="5"/>
  <c r="X64" i="5"/>
  <c r="AH165" i="5"/>
  <c r="A123" i="5"/>
  <c r="U113" i="5"/>
  <c r="Z124" i="5"/>
  <c r="AF110" i="5"/>
  <c r="D51" i="8"/>
  <c r="A114" i="5"/>
  <c r="D45" i="3"/>
  <c r="C77" i="8"/>
  <c r="A50" i="8"/>
  <c r="I155" i="5"/>
  <c r="Q70" i="5"/>
  <c r="AB135" i="5"/>
  <c r="H68" i="5"/>
  <c r="A16" i="4"/>
  <c r="Z66" i="5"/>
  <c r="AF113" i="5"/>
  <c r="B69" i="3"/>
  <c r="AA152" i="5"/>
  <c r="AE154" i="5"/>
  <c r="Z156" i="5"/>
  <c r="AE63" i="5"/>
  <c r="S69" i="5"/>
  <c r="D24" i="7"/>
  <c r="T66" i="5"/>
  <c r="A45" i="8"/>
  <c r="Z123" i="5"/>
  <c r="AA126" i="5"/>
  <c r="AC86" i="5"/>
  <c r="AH123" i="5"/>
  <c r="D63" i="5"/>
  <c r="AE113" i="5"/>
  <c r="B64" i="3"/>
  <c r="F67" i="5"/>
  <c r="AE90" i="5"/>
  <c r="AA156" i="5"/>
  <c r="AA86" i="5"/>
  <c r="AG113" i="5"/>
  <c r="P113" i="5"/>
  <c r="S111" i="5"/>
  <c r="AD63" i="5"/>
  <c r="AG135" i="5"/>
  <c r="W68" i="5"/>
  <c r="A15" i="4"/>
  <c r="D122" i="5"/>
  <c r="R70" i="5"/>
  <c r="B19" i="7"/>
  <c r="D152" i="5"/>
  <c r="Z112" i="5"/>
  <c r="V111" i="5"/>
  <c r="AB70" i="5"/>
  <c r="O84" i="5"/>
  <c r="O66" i="5"/>
  <c r="V189" i="5"/>
  <c r="AH87" i="5"/>
  <c r="C73" i="3"/>
  <c r="AA81" i="5"/>
  <c r="G65" i="5"/>
  <c r="E69" i="5"/>
  <c r="AC81" i="5"/>
  <c r="AG189" i="5"/>
  <c r="Y153" i="5"/>
  <c r="J61" i="5"/>
  <c r="C85" i="3"/>
  <c r="C25" i="7"/>
  <c r="AG187" i="5"/>
  <c r="S113" i="5"/>
  <c r="AD123" i="5"/>
  <c r="X68" i="5"/>
  <c r="AD69" i="5"/>
  <c r="A57" i="3"/>
  <c r="Z190" i="5"/>
  <c r="B27" i="7"/>
  <c r="W111" i="5"/>
  <c r="C79" i="8"/>
  <c r="D45" i="8"/>
  <c r="A63" i="8"/>
  <c r="D165" i="5"/>
  <c r="AB86" i="5"/>
  <c r="A88" i="5"/>
  <c r="C81" i="3"/>
  <c r="Y135" i="5"/>
  <c r="Z83" i="5"/>
  <c r="T64" i="5"/>
  <c r="S112" i="5"/>
  <c r="Y123" i="5"/>
  <c r="D81" i="8"/>
  <c r="U135" i="5"/>
  <c r="A68" i="5"/>
  <c r="AG89" i="5"/>
  <c r="AE88" i="5"/>
  <c r="M68" i="5"/>
  <c r="D52" i="3"/>
  <c r="D53" i="3"/>
  <c r="Y156" i="5"/>
  <c r="AH110" i="5"/>
  <c r="D69" i="5"/>
  <c r="AE111" i="5"/>
  <c r="G70" i="5"/>
  <c r="AE125" i="5"/>
  <c r="AF153" i="5"/>
  <c r="D68" i="8"/>
  <c r="A52" i="3"/>
  <c r="S126" i="5"/>
  <c r="Y87" i="5"/>
  <c r="AG165" i="5"/>
  <c r="G62" i="5"/>
  <c r="Y189" i="5"/>
  <c r="O174" i="5"/>
  <c r="AE126" i="5"/>
  <c r="AC122" i="5"/>
  <c r="R90" i="5"/>
  <c r="D176" i="5"/>
  <c r="F69" i="5"/>
  <c r="X110" i="5"/>
  <c r="D68" i="5"/>
  <c r="AD67" i="5"/>
  <c r="AF190" i="5"/>
  <c r="AH90" i="5"/>
  <c r="AC65" i="5"/>
  <c r="AB65" i="5"/>
  <c r="V186" i="5"/>
  <c r="AB112" i="5"/>
  <c r="AH122" i="5"/>
  <c r="Z138" i="5"/>
  <c r="V153" i="5"/>
  <c r="AA155" i="5"/>
  <c r="A82" i="5"/>
  <c r="AH86" i="5"/>
  <c r="R156" i="5"/>
  <c r="AD187" i="5"/>
  <c r="G68" i="5"/>
  <c r="A14" i="4"/>
  <c r="C20" i="7"/>
  <c r="Z82" i="5"/>
  <c r="E63" i="5"/>
  <c r="A46" i="8"/>
  <c r="AA112" i="5"/>
  <c r="V69" i="5"/>
  <c r="K63" i="5"/>
  <c r="AH66" i="5"/>
  <c r="AA137" i="5"/>
  <c r="R155" i="5"/>
  <c r="A20" i="4"/>
  <c r="V63" i="5"/>
  <c r="A189" i="5"/>
  <c r="D77" i="8"/>
  <c r="Z64" i="5"/>
  <c r="U175" i="5"/>
  <c r="O61" i="5"/>
  <c r="AC63" i="5"/>
  <c r="D136" i="5"/>
  <c r="A84" i="5"/>
  <c r="AE65" i="5"/>
  <c r="T110" i="5"/>
  <c r="B89" i="8"/>
  <c r="AH135" i="5"/>
  <c r="AC83" i="5"/>
  <c r="A135" i="5"/>
  <c r="A90" i="5"/>
  <c r="AB138" i="5"/>
  <c r="D59" i="8"/>
  <c r="AE135" i="5"/>
  <c r="D49" i="3"/>
  <c r="D82" i="3"/>
  <c r="A162" i="5"/>
  <c r="AF61" i="5"/>
  <c r="D26" i="7"/>
  <c r="AD113" i="5"/>
  <c r="G67" i="5"/>
  <c r="D69" i="3"/>
  <c r="E62" i="5"/>
  <c r="R152" i="5"/>
  <c r="H66" i="5"/>
  <c r="R83" i="5"/>
  <c r="AA122" i="5"/>
  <c r="W61" i="5"/>
  <c r="Y136" i="5"/>
  <c r="L65" i="5"/>
  <c r="I67" i="5"/>
  <c r="P69" i="5"/>
  <c r="D84" i="3"/>
  <c r="A63" i="5"/>
  <c r="AF136" i="5"/>
  <c r="AH186" i="5"/>
  <c r="O177" i="5"/>
  <c r="AH82" i="5"/>
  <c r="Z136" i="5"/>
  <c r="P67" i="5"/>
  <c r="AH68" i="5"/>
  <c r="AG162" i="5"/>
  <c r="AG155" i="5"/>
  <c r="M155" i="5"/>
  <c r="U86" i="5"/>
  <c r="B68" i="3"/>
  <c r="D110" i="5"/>
  <c r="AC64" i="5"/>
  <c r="AC66" i="5"/>
  <c r="D87" i="5"/>
  <c r="AF70" i="5"/>
  <c r="AH61" i="5"/>
  <c r="AD156" i="5"/>
  <c r="D55" i="8"/>
  <c r="AH134" i="5"/>
  <c r="C72" i="3"/>
  <c r="D67" i="8"/>
  <c r="A163" i="5"/>
  <c r="AG110" i="5"/>
  <c r="J68" i="5"/>
  <c r="AF82" i="5"/>
  <c r="AG186" i="5"/>
  <c r="B67" i="3"/>
  <c r="AD136" i="5"/>
  <c r="Z68" i="5"/>
  <c r="AA175" i="5"/>
  <c r="D70" i="3"/>
  <c r="AA135" i="5"/>
  <c r="A155" i="5"/>
  <c r="D48" i="8"/>
  <c r="D46" i="3"/>
  <c r="D59" i="3"/>
  <c r="D86" i="8"/>
  <c r="X66" i="5"/>
  <c r="AG153" i="5"/>
  <c r="B18" i="7"/>
  <c r="D23" i="7"/>
  <c r="D79" i="3"/>
  <c r="V187" i="5"/>
  <c r="A154" i="5"/>
  <c r="N62" i="5"/>
  <c r="N68" i="5"/>
  <c r="Z90" i="5"/>
  <c r="B28" i="7"/>
  <c r="AF68" i="5"/>
  <c r="AG122" i="5"/>
  <c r="D190" i="5"/>
  <c r="AA138" i="5"/>
  <c r="S124" i="5"/>
  <c r="B29" i="7"/>
  <c r="C89" i="8"/>
  <c r="Z69" i="5"/>
  <c r="A56" i="8"/>
  <c r="D55" i="3"/>
  <c r="U87" i="5"/>
  <c r="T68" i="5"/>
  <c r="AA154" i="5"/>
  <c r="AC152" i="5"/>
  <c r="U62" i="5"/>
  <c r="AC153" i="5"/>
  <c r="A13" i="4"/>
  <c r="Z188" i="5"/>
  <c r="AC186" i="5"/>
  <c r="A164" i="5"/>
  <c r="D83" i="8"/>
  <c r="AF111" i="5"/>
  <c r="E68" i="5"/>
  <c r="AD68" i="5"/>
  <c r="C67" i="3"/>
  <c r="R86" i="5"/>
  <c r="AH136" i="5"/>
  <c r="A18" i="4"/>
  <c r="S63" i="5"/>
  <c r="C68" i="3"/>
  <c r="V68" i="5"/>
  <c r="B79" i="8"/>
  <c r="Y62" i="5"/>
  <c r="AH175" i="5"/>
  <c r="K65" i="5"/>
  <c r="Y188" i="5"/>
  <c r="R68" i="5"/>
  <c r="AC70" i="5"/>
  <c r="O175" i="5"/>
  <c r="AB123" i="5"/>
  <c r="AB68" i="5"/>
  <c r="A152" i="5"/>
  <c r="Z135" i="5"/>
  <c r="Y68" i="5"/>
  <c r="AB90" i="5"/>
  <c r="C86" i="3"/>
  <c r="D64" i="3"/>
  <c r="AE85" i="5"/>
  <c r="P114" i="5"/>
  <c r="C18" i="7"/>
  <c r="C26" i="7"/>
  <c r="O134" i="5"/>
  <c r="AE69" i="5"/>
  <c r="D88" i="5"/>
  <c r="AG156" i="5"/>
  <c r="A61" i="8"/>
  <c r="Y86" i="5"/>
  <c r="A59" i="3"/>
  <c r="D86" i="5"/>
  <c r="Q64" i="5"/>
  <c r="D66" i="3"/>
  <c r="AG83" i="5"/>
  <c r="A64" i="5"/>
  <c r="AB152" i="5"/>
  <c r="AG123" i="5"/>
  <c r="B76" i="8"/>
  <c r="AG112" i="5"/>
  <c r="AA177" i="5"/>
  <c r="AD152" i="5"/>
  <c r="C27" i="7"/>
  <c r="AF125" i="5"/>
  <c r="Z81" i="5"/>
  <c r="C67" i="8"/>
  <c r="D52" i="8"/>
  <c r="Y67" i="5"/>
  <c r="Z62" i="5"/>
  <c r="AE84" i="5"/>
  <c r="AE64" i="5"/>
  <c r="L64" i="5"/>
  <c r="R84" i="5"/>
  <c r="I68" i="5"/>
  <c r="A64" i="8"/>
  <c r="D67" i="3"/>
  <c r="Z70" i="5"/>
  <c r="A134" i="5"/>
  <c r="C80" i="8"/>
  <c r="V114" i="5"/>
  <c r="AB186" i="5"/>
  <c r="AF137" i="5"/>
  <c r="AD84" i="5"/>
  <c r="AA84" i="5"/>
  <c r="AG81" i="5"/>
  <c r="B82" i="8"/>
  <c r="D51" i="3"/>
  <c r="AB62" i="5"/>
  <c r="D186" i="5"/>
  <c r="Z67" i="5"/>
  <c r="S61" i="5"/>
  <c r="I153" i="5"/>
  <c r="J65" i="5"/>
  <c r="AE188" i="5"/>
  <c r="U83" i="5"/>
  <c r="AC114" i="5"/>
  <c r="AB89" i="5"/>
  <c r="A53" i="8"/>
  <c r="U114" i="5"/>
  <c r="D19" i="7"/>
  <c r="A70" i="5"/>
  <c r="D12" i="4"/>
  <c r="R137" i="5"/>
  <c r="C69" i="3"/>
  <c r="O126" i="5"/>
  <c r="B86" i="3"/>
  <c r="AG66" i="5"/>
  <c r="D67" i="5"/>
  <c r="AF86" i="5"/>
  <c r="Y125" i="5"/>
  <c r="AD190" i="5"/>
  <c r="S66" i="5"/>
  <c r="AG65" i="5"/>
  <c r="C82" i="3"/>
  <c r="A87" i="5"/>
  <c r="D66" i="8"/>
  <c r="D138" i="5"/>
  <c r="AD90" i="5"/>
  <c r="L68" i="5"/>
  <c r="A50" i="3"/>
  <c r="D62" i="8"/>
  <c r="O137" i="5"/>
  <c r="S64" i="5"/>
  <c r="B63" i="3"/>
  <c r="AG69" i="5"/>
  <c r="D81" i="5"/>
  <c r="AD65" i="5"/>
  <c r="U64" i="5"/>
  <c r="Y187" i="5"/>
  <c r="D69" i="8"/>
  <c r="D18" i="7"/>
  <c r="AF89" i="5"/>
  <c r="A136" i="5"/>
  <c r="AD188" i="5"/>
  <c r="AH85" i="5"/>
  <c r="Y137" i="5"/>
  <c r="AH126" i="5"/>
  <c r="A138" i="5"/>
  <c r="AA88" i="5"/>
  <c r="O125" i="5"/>
  <c r="O68" i="5"/>
  <c r="A60" i="8"/>
  <c r="AD186" i="5"/>
  <c r="U137" i="5"/>
  <c r="N70" i="5"/>
  <c r="Z153" i="5"/>
  <c r="D21" i="7"/>
  <c r="A47" i="8"/>
  <c r="B78" i="8"/>
  <c r="S114" i="5"/>
  <c r="A190" i="5"/>
  <c r="C68" i="8"/>
  <c r="O189" i="5"/>
  <c r="D73" i="3"/>
  <c r="X69" i="5"/>
  <c r="E65" i="5"/>
  <c r="A137" i="5"/>
  <c r="P70" i="5"/>
  <c r="O85" i="5"/>
  <c r="N63" i="5"/>
  <c r="I63" i="5"/>
  <c r="AH84" i="5"/>
  <c r="N64" i="5"/>
  <c r="F61" i="5"/>
  <c r="C88" i="8"/>
  <c r="F64" i="5"/>
  <c r="E66" i="5"/>
  <c r="AC111" i="5"/>
  <c r="A165" i="5"/>
  <c r="I69" i="5"/>
  <c r="I65" i="5"/>
  <c r="AH70" i="5"/>
  <c r="D81" i="3"/>
  <c r="D188" i="5"/>
  <c r="Z187" i="5"/>
  <c r="D82" i="8"/>
  <c r="O70" i="5"/>
  <c r="A48" i="3"/>
  <c r="AE61" i="5"/>
  <c r="AH166" i="5"/>
  <c r="AH137" i="5"/>
  <c r="O82" i="5"/>
  <c r="Y89" i="5"/>
  <c r="D156" i="5"/>
  <c r="AH67" i="5"/>
  <c r="AH177" i="5"/>
  <c r="Y176" i="5"/>
  <c r="AG163" i="5"/>
  <c r="D85" i="5"/>
  <c r="AG190" i="5"/>
  <c r="AG64" i="5"/>
  <c r="Z126" i="5"/>
  <c r="AA68" i="5"/>
  <c r="AB113" i="5"/>
  <c r="J70" i="5"/>
  <c r="D61" i="5"/>
  <c r="AE155" i="5"/>
  <c r="Y64" i="5"/>
  <c r="AC68" i="5"/>
  <c r="A48" i="8"/>
  <c r="C78" i="3"/>
  <c r="AH189" i="5"/>
  <c r="Z155" i="5"/>
  <c r="R135" i="5"/>
  <c r="B72" i="3"/>
  <c r="O124" i="5"/>
  <c r="AG82" i="5"/>
  <c r="AB66" i="5"/>
  <c r="X62" i="5"/>
  <c r="O138" i="5"/>
  <c r="A58" i="8"/>
  <c r="R153" i="5"/>
  <c r="AG154" i="5"/>
  <c r="C75" i="3"/>
  <c r="AC90" i="5"/>
  <c r="D27" i="7"/>
  <c r="P68" i="5"/>
  <c r="AD122" i="5"/>
  <c r="I156" i="5"/>
  <c r="A62" i="8"/>
  <c r="D134" i="5"/>
  <c r="C29" i="7"/>
  <c r="N65" i="5"/>
  <c r="AH89" i="5"/>
  <c r="D74" i="3"/>
  <c r="T57" i="5"/>
  <c r="A57" i="8"/>
  <c r="AB122" i="5"/>
  <c r="H69" i="5"/>
  <c r="A53" i="3"/>
  <c r="S125" i="5"/>
  <c r="AD61" i="5"/>
  <c r="L62" i="5"/>
  <c r="AG88" i="5"/>
  <c r="V110" i="5"/>
  <c r="K66" i="5"/>
  <c r="AA190" i="5"/>
  <c r="A112" i="5"/>
  <c r="A177" i="5"/>
  <c r="Y63" i="5"/>
  <c r="Y177" i="5"/>
  <c r="AF154" i="5"/>
  <c r="H64" i="5"/>
  <c r="A55" i="8"/>
  <c r="D11" i="4"/>
  <c r="AH156" i="5"/>
  <c r="B69" i="8"/>
  <c r="O135" i="5"/>
  <c r="AA70" i="5"/>
  <c r="AC61" i="5"/>
  <c r="U65" i="5"/>
  <c r="D50" i="3"/>
  <c r="G64" i="5"/>
  <c r="B87" i="8"/>
  <c r="AA178" i="5"/>
  <c r="Y152" i="5"/>
  <c r="AC135" i="5"/>
  <c r="D189" i="5"/>
  <c r="AB61" i="5"/>
  <c r="Z65" i="5"/>
  <c r="AG84" i="5"/>
  <c r="D15" i="4"/>
  <c r="AG61" i="5"/>
  <c r="W69" i="5"/>
  <c r="X67" i="5"/>
  <c r="AA134" i="5"/>
  <c r="E67" i="5"/>
  <c r="U66" i="5"/>
  <c r="R136" i="5"/>
  <c r="AH113" i="5"/>
  <c r="Z134" i="5"/>
  <c r="P63" i="5"/>
  <c r="C24" i="7"/>
  <c r="A46" i="3"/>
  <c r="AE124" i="5"/>
  <c r="C82" i="8"/>
  <c r="B77" i="3"/>
  <c r="D137" i="5"/>
  <c r="F70" i="5"/>
  <c r="U178" i="5"/>
  <c r="AA85" i="5"/>
  <c r="R61" i="5"/>
  <c r="B65" i="3"/>
  <c r="AH112" i="5"/>
  <c r="O90" i="5"/>
  <c r="I62" i="5"/>
  <c r="P112" i="5"/>
  <c r="X65" i="5"/>
  <c r="D60" i="3"/>
  <c r="AB188" i="5"/>
  <c r="AD126" i="5"/>
  <c r="AF90" i="5"/>
  <c r="AC137" i="5"/>
  <c r="U110" i="5"/>
  <c r="AH81" i="5"/>
  <c r="AD110" i="5"/>
  <c r="AF84" i="5"/>
  <c r="F62" i="5"/>
  <c r="AF88" i="5"/>
  <c r="Z88" i="5"/>
  <c r="Q62" i="5"/>
  <c r="L66" i="5"/>
  <c r="AC189" i="5"/>
  <c r="D18" i="4"/>
  <c r="L67" i="5"/>
  <c r="AH178" i="5"/>
  <c r="O186" i="5"/>
  <c r="P61" i="5"/>
  <c r="U174" i="5"/>
  <c r="Y122" i="5"/>
  <c r="U138" i="5"/>
  <c r="S70" i="5"/>
  <c r="AF62" i="5"/>
  <c r="D65" i="5"/>
  <c r="V67" i="5"/>
  <c r="M152" i="5"/>
  <c r="A126" i="5"/>
  <c r="AA63" i="5"/>
  <c r="AD112" i="5"/>
  <c r="AE110" i="5"/>
  <c r="M66" i="5"/>
  <c r="C64" i="3"/>
  <c r="A89" i="5"/>
  <c r="V64" i="5"/>
  <c r="AF112" i="5"/>
  <c r="H67" i="5"/>
  <c r="B85" i="3"/>
  <c r="U84" i="5"/>
  <c r="V65" i="5"/>
  <c r="D48" i="3"/>
  <c r="D64" i="5"/>
  <c r="C76" i="3"/>
  <c r="AE82" i="5"/>
  <c r="M67" i="5"/>
  <c r="D126" i="5"/>
  <c r="AB69" i="5"/>
  <c r="D84" i="5"/>
  <c r="I66" i="5"/>
  <c r="AB87" i="5"/>
  <c r="D62" i="5"/>
  <c r="B84" i="8"/>
  <c r="Y61" i="5"/>
  <c r="AF186" i="5"/>
  <c r="I70" i="5"/>
  <c r="C23" i="7"/>
  <c r="C73" i="8"/>
  <c r="AH176" i="5"/>
  <c r="Y134" i="5"/>
  <c r="D29" i="7"/>
  <c r="AE62" i="5"/>
  <c r="D72" i="3"/>
  <c r="AG152" i="5"/>
  <c r="AA113" i="5"/>
  <c r="B73" i="8"/>
  <c r="Z84" i="5"/>
  <c r="D166" i="5"/>
  <c r="AD82" i="5"/>
  <c r="D70" i="5"/>
  <c r="B67" i="8"/>
  <c r="W66" i="5"/>
  <c r="AF135" i="5"/>
  <c r="AC62" i="5"/>
  <c r="K177" i="5"/>
  <c r="B74" i="8"/>
  <c r="D43" i="3"/>
  <c r="AA124" i="5"/>
  <c r="AC138" i="5"/>
  <c r="A66" i="5"/>
  <c r="N113" i="5"/>
  <c r="C86" i="8"/>
  <c r="AG137" i="5"/>
  <c r="Z125" i="5"/>
  <c r="V190" i="5"/>
  <c r="X114" i="5"/>
  <c r="B83" i="3"/>
  <c r="AF114" i="5"/>
  <c r="P65" i="5"/>
  <c r="AB64" i="5"/>
  <c r="R88" i="5"/>
  <c r="V122" i="5"/>
  <c r="O63" i="5"/>
  <c r="N114" i="5"/>
  <c r="V125" i="5"/>
  <c r="AB67" i="5"/>
  <c r="AA83" i="5"/>
  <c r="J67" i="5"/>
  <c r="R82" i="5"/>
  <c r="AE138" i="5"/>
  <c r="D111" i="5"/>
  <c r="V61" i="5"/>
  <c r="AB83" i="5"/>
  <c r="A55" i="3"/>
  <c r="B77" i="8"/>
  <c r="AG164" i="5"/>
  <c r="AC85" i="5"/>
  <c r="AF122" i="5"/>
  <c r="Z63" i="5"/>
  <c r="AA186" i="5"/>
  <c r="D114" i="5"/>
  <c r="C65" i="3"/>
  <c r="D86" i="3"/>
  <c r="AB136" i="5"/>
  <c r="W65" i="5"/>
  <c r="A67" i="5"/>
  <c r="K68" i="5"/>
  <c r="D66" i="5"/>
  <c r="T113" i="5"/>
  <c r="A51" i="8"/>
  <c r="AC123" i="5"/>
  <c r="AF152" i="5"/>
  <c r="B23" i="7"/>
  <c r="A61" i="5"/>
  <c r="AG177" i="5"/>
  <c r="AH63" i="5"/>
  <c r="AE187" i="5"/>
  <c r="D85" i="3"/>
  <c r="A111" i="5"/>
  <c r="Y126" i="5"/>
  <c r="D89" i="5"/>
  <c r="I154" i="5"/>
  <c r="W57" i="5"/>
  <c r="S68" i="5"/>
  <c r="AG111" i="5"/>
  <c r="V152" i="5"/>
  <c r="O122" i="5"/>
  <c r="AC82" i="5"/>
  <c r="AE68" i="5"/>
  <c r="AE83" i="5"/>
  <c r="Q61" i="5"/>
  <c r="D164" i="5"/>
  <c r="AC125" i="5"/>
  <c r="AC156" i="5"/>
  <c r="D54" i="8"/>
  <c r="O136" i="5"/>
  <c r="R64" i="5"/>
  <c r="R85" i="5"/>
  <c r="AD85" i="5"/>
  <c r="J69" i="5"/>
  <c r="C75" i="8"/>
  <c r="A49" i="3"/>
  <c r="C69" i="8"/>
  <c r="U68" i="5"/>
  <c r="W112" i="5"/>
  <c r="AF85" i="5"/>
  <c r="C80" i="3"/>
  <c r="N66" i="5"/>
  <c r="M70" i="5"/>
  <c r="D25" i="7"/>
  <c r="D71" i="8"/>
  <c r="Z152" i="5"/>
  <c r="AB124" i="5"/>
  <c r="D80" i="8"/>
  <c r="AG124" i="5"/>
  <c r="B71" i="3"/>
  <c r="O188" i="5"/>
  <c r="B25" i="7"/>
  <c r="O86" i="5"/>
  <c r="O176" i="5"/>
  <c r="AH64" i="5"/>
  <c r="Y88" i="5"/>
  <c r="A81" i="5"/>
  <c r="AE189" i="5"/>
  <c r="AF138" i="5"/>
  <c r="A47" i="3"/>
  <c r="B83" i="8"/>
  <c r="Q67" i="5"/>
  <c r="S122" i="5"/>
  <c r="AA125" i="5"/>
  <c r="AF67" i="5"/>
  <c r="AA114" i="5"/>
  <c r="Y90" i="5"/>
  <c r="AF189" i="5"/>
  <c r="AG67" i="5"/>
  <c r="N112" i="5"/>
  <c r="AG114" i="5"/>
  <c r="AG134" i="5"/>
  <c r="U69" i="5"/>
  <c r="U88" i="5"/>
  <c r="Y82" i="5"/>
  <c r="D28" i="7"/>
  <c r="J64" i="5"/>
  <c r="AE87" i="5"/>
  <c r="AC188" i="5"/>
  <c r="Q66" i="5"/>
  <c r="B70" i="8"/>
  <c r="H63" i="5"/>
  <c r="AF156" i="5"/>
  <c r="A54" i="3"/>
  <c r="W70" i="5"/>
  <c r="AB81" i="5"/>
  <c r="D79" i="8"/>
  <c r="A38" i="3"/>
  <c r="D178" i="5"/>
  <c r="Y65" i="5"/>
  <c r="A45" i="3"/>
  <c r="B22" i="7"/>
  <c r="D13" i="4"/>
  <c r="AE86" i="5"/>
  <c r="AC110" i="5"/>
  <c r="D42" i="3"/>
  <c r="AC134" i="5"/>
  <c r="D16" i="4"/>
  <c r="U81" i="5"/>
  <c r="AH62" i="5"/>
  <c r="D123" i="5"/>
  <c r="J63" i="5"/>
  <c r="D82" i="5"/>
  <c r="AB125" i="5"/>
  <c r="D65" i="3"/>
  <c r="AD153" i="5"/>
  <c r="V113" i="5"/>
  <c r="C72" i="8"/>
  <c r="U70" i="5"/>
  <c r="D20" i="4"/>
  <c r="AF81" i="5"/>
  <c r="D61" i="3"/>
  <c r="D163" i="5"/>
  <c r="I61" i="5"/>
  <c r="AH125" i="5"/>
  <c r="AA62" i="5"/>
  <c r="AH88" i="5"/>
  <c r="C84" i="8"/>
  <c r="AC112" i="5"/>
  <c r="C63" i="3"/>
  <c r="AF126" i="5"/>
  <c r="B84" i="3"/>
  <c r="AE186" i="5"/>
  <c r="AG86" i="5"/>
  <c r="G61" i="5"/>
  <c r="B81" i="8"/>
  <c r="X111" i="5"/>
  <c r="U177" i="5"/>
  <c r="O65" i="5"/>
  <c r="D47" i="8"/>
  <c r="S67" i="5"/>
  <c r="R67" i="5"/>
  <c r="A58" i="3"/>
  <c r="A113" i="5"/>
  <c r="V124" i="5"/>
  <c r="A52" i="8"/>
  <c r="AC67" i="5"/>
  <c r="AB82" i="5"/>
  <c r="AD134" i="5"/>
  <c r="B88" i="8"/>
  <c r="A42" i="8"/>
  <c r="R81" i="5"/>
  <c r="A174" i="5"/>
  <c r="Z111" i="5"/>
  <c r="V188" i="5"/>
  <c r="R175" i="5"/>
  <c r="AC88" i="5"/>
  <c r="AE66" i="5"/>
  <c r="V123" i="5"/>
  <c r="H61" i="5"/>
  <c r="T69" i="5"/>
  <c r="A51" i="3"/>
  <c r="AF124" i="5"/>
  <c r="O81" i="5"/>
  <c r="Y154" i="5"/>
  <c r="Y174" i="5"/>
  <c r="A125" i="5"/>
  <c r="AC113" i="5"/>
  <c r="O87" i="5"/>
  <c r="O187" i="5"/>
  <c r="P66" i="5"/>
  <c r="AH162" i="5"/>
  <c r="AB110" i="5"/>
  <c r="C28" i="7"/>
  <c r="AC187" i="5"/>
  <c r="Y190" i="5"/>
  <c r="AA87" i="5"/>
  <c r="A83" i="5"/>
  <c r="P110" i="5"/>
  <c r="AD155" i="5"/>
  <c r="M69" i="5"/>
  <c r="AD189" i="5"/>
  <c r="AD135" i="5"/>
  <c r="O83" i="5"/>
  <c r="O190" i="5"/>
  <c r="AE81" i="5"/>
  <c r="A178" i="5"/>
  <c r="AB154" i="5"/>
  <c r="Y84" i="5"/>
  <c r="U176" i="5"/>
  <c r="A56" i="3"/>
  <c r="Y186" i="5"/>
  <c r="W113" i="5"/>
  <c r="U136" i="5"/>
  <c r="C74" i="3"/>
  <c r="R176" i="5"/>
  <c r="Z137" i="5"/>
  <c r="AE156" i="5"/>
  <c r="AF134" i="5"/>
  <c r="AA82" i="5"/>
  <c r="R62" i="5"/>
  <c r="AB156" i="5"/>
  <c r="AH154" i="5"/>
  <c r="B85" i="8"/>
  <c r="C71" i="8"/>
  <c r="D19" i="4"/>
  <c r="T111" i="5"/>
  <c r="O69" i="5"/>
  <c r="D78" i="8"/>
  <c r="W62" i="5"/>
  <c r="N69" i="5"/>
  <c r="D87" i="8"/>
  <c r="AA65" i="5"/>
  <c r="AE137" i="5"/>
  <c r="C77" i="3"/>
  <c r="Z110" i="5"/>
  <c r="A11" i="4"/>
  <c r="C22" i="7"/>
  <c r="AH65" i="5"/>
  <c r="C19" i="7"/>
  <c r="Y111" i="5"/>
  <c r="D88" i="8"/>
  <c r="D78" i="3"/>
  <c r="A85" i="5"/>
  <c r="AB155" i="5"/>
  <c r="B76" i="3"/>
  <c r="T62" i="5"/>
  <c r="K175" i="5"/>
  <c r="AH163" i="5"/>
  <c r="V155" i="5"/>
  <c r="C76" i="8"/>
  <c r="AH124" i="5"/>
  <c r="C71" i="3"/>
  <c r="N111" i="5"/>
  <c r="M154" i="5"/>
  <c r="A69" i="5"/>
  <c r="AC124" i="5"/>
  <c r="AB134" i="5"/>
  <c r="AD114" i="5"/>
  <c r="AH188" i="5"/>
  <c r="Y112" i="5"/>
  <c r="B75" i="8"/>
  <c r="J66" i="5"/>
  <c r="A188" i="5"/>
  <c r="P62" i="5"/>
  <c r="Z154" i="5"/>
  <c r="Z186" i="5"/>
  <c r="AD62" i="5"/>
  <c r="AE190" i="5"/>
  <c r="E64" i="5"/>
  <c r="N61" i="5"/>
  <c r="AG138" i="5"/>
  <c r="A175" i="5"/>
  <c r="T67" i="5"/>
  <c r="D73" i="8"/>
  <c r="AE122" i="5"/>
  <c r="H65" i="5"/>
  <c r="AD81" i="5"/>
  <c r="X113" i="5"/>
  <c r="S62" i="5"/>
  <c r="D162" i="5"/>
  <c r="C70" i="3"/>
  <c r="X61" i="5"/>
  <c r="Y124" i="5"/>
  <c r="AA111" i="5"/>
  <c r="AC136" i="5"/>
  <c r="AH153" i="5"/>
  <c r="A122" i="5"/>
  <c r="AA110" i="5"/>
  <c r="F66" i="5"/>
  <c r="M65" i="5"/>
  <c r="D124" i="5"/>
  <c r="T114" i="5"/>
  <c r="K64" i="5"/>
  <c r="O123" i="5"/>
  <c r="AC69" i="5"/>
  <c r="C83" i="3"/>
  <c r="F68" i="5"/>
  <c r="R63" i="5"/>
  <c r="AE153" i="5"/>
  <c r="AD137" i="5"/>
  <c r="AH69" i="5"/>
  <c r="B21" i="7"/>
  <c r="AH138" i="5"/>
  <c r="U85" i="5"/>
  <c r="C70" i="8"/>
  <c r="M64" i="5"/>
  <c r="A156" i="5"/>
  <c r="A44" i="3"/>
  <c r="AF188" i="5"/>
  <c r="D187" i="5"/>
  <c r="AB84" i="5"/>
  <c r="AG85" i="5"/>
  <c r="D175" i="5"/>
  <c r="A41" i="8"/>
  <c r="A59" i="8"/>
  <c r="AF87" i="5"/>
  <c r="R65" i="5"/>
  <c r="R89" i="5"/>
  <c r="C21" i="7"/>
  <c r="AG68" i="5"/>
  <c r="Y110" i="5"/>
  <c r="L69" i="5"/>
  <c r="O88" i="5"/>
  <c r="AC155" i="5"/>
  <c r="AH111" i="5"/>
  <c r="AB111" i="5"/>
  <c r="AG90" i="5"/>
  <c r="AF187" i="5"/>
  <c r="D75" i="8"/>
  <c r="A176" i="5"/>
  <c r="B82" i="3"/>
  <c r="AG176" i="5"/>
  <c r="AB189" i="5"/>
  <c r="AB88" i="5"/>
  <c r="C84" i="3"/>
  <c r="K178" i="5"/>
  <c r="AE114" i="5"/>
  <c r="AA89" i="5"/>
  <c r="Z89" i="5"/>
  <c r="A54" i="8"/>
  <c r="A12" i="4"/>
  <c r="AA187" i="5"/>
  <c r="K174" i="5"/>
  <c r="D83" i="3"/>
  <c r="U112" i="5"/>
  <c r="C66" i="3"/>
  <c r="W63" i="5"/>
  <c r="H62" i="5"/>
  <c r="B26" i="7"/>
  <c r="AC190" i="5"/>
  <c r="D58" i="8"/>
  <c r="D46" i="8"/>
  <c r="D64" i="8"/>
  <c r="M153" i="5"/>
  <c r="Q69" i="5"/>
  <c r="Y114" i="5"/>
  <c r="D61" i="8"/>
  <c r="D89" i="8"/>
  <c r="D113" i="5"/>
  <c r="E61" i="5"/>
  <c r="D57" i="3"/>
  <c r="O89" i="5"/>
  <c r="S65" i="5"/>
  <c r="AE67" i="5"/>
  <c r="AA90" i="5"/>
  <c r="T65" i="5"/>
  <c r="B74" i="3"/>
  <c r="AF65" i="5"/>
  <c r="N67" i="5"/>
  <c r="D135" i="5"/>
  <c r="K70" i="5"/>
  <c r="R154" i="5"/>
  <c r="AA153" i="5"/>
  <c r="Y155" i="5"/>
  <c r="X70" i="5"/>
  <c r="G66" i="5"/>
  <c r="K62" i="5"/>
  <c r="AD88" i="5"/>
  <c r="B86" i="8"/>
  <c r="Y85" i="5"/>
  <c r="AE152" i="5"/>
  <c r="R138" i="5"/>
  <c r="AG62" i="5"/>
  <c r="D154" i="5"/>
  <c r="A124" i="5"/>
  <c r="A186" i="5"/>
  <c r="AA189" i="5"/>
  <c r="AD64" i="5"/>
  <c r="W110" i="5"/>
  <c r="O178" i="5"/>
  <c r="A17" i="4"/>
  <c r="AA136" i="5"/>
  <c r="Z113" i="5"/>
  <c r="AA67" i="5"/>
  <c r="AE123" i="5"/>
  <c r="D22" i="7"/>
  <c r="D56" i="3"/>
  <c r="AD89" i="5"/>
  <c r="AB126" i="5"/>
  <c r="AG126" i="5"/>
  <c r="X112" i="5"/>
  <c r="AD125" i="5"/>
  <c r="AD83" i="5"/>
  <c r="D14" i="4"/>
  <c r="D177" i="5"/>
  <c r="A39" i="3"/>
  <c r="B17" i="4" l="1"/>
  <c r="AI186" i="5"/>
  <c r="AI124" i="5"/>
  <c r="B12" i="4"/>
  <c r="AI176" i="5"/>
  <c r="AI156" i="5"/>
  <c r="AI122" i="5"/>
  <c r="AI175" i="5"/>
  <c r="AI188" i="5"/>
  <c r="AI69" i="5"/>
  <c r="AI85" i="5"/>
  <c r="B11" i="4"/>
  <c r="AI178" i="5"/>
  <c r="AI83" i="5"/>
  <c r="AI125" i="5"/>
  <c r="AI174" i="5"/>
  <c r="AI113" i="5"/>
  <c r="AI81" i="5"/>
  <c r="AI111" i="5"/>
  <c r="AI61" i="5"/>
  <c r="AI67" i="5"/>
  <c r="AI66" i="5"/>
  <c r="AI89" i="5"/>
  <c r="AI126" i="5"/>
  <c r="AI177" i="5"/>
  <c r="AI112" i="5"/>
  <c r="AI165" i="5"/>
  <c r="AI137" i="5"/>
  <c r="AI190" i="5"/>
  <c r="AI138" i="5"/>
  <c r="AI136" i="5"/>
  <c r="AI87" i="5"/>
  <c r="AI70" i="5"/>
  <c r="AI134" i="5"/>
  <c r="AI64" i="5"/>
  <c r="AI152" i="5"/>
  <c r="B18" i="4"/>
  <c r="AI164" i="5"/>
  <c r="B13" i="4"/>
  <c r="AI154" i="5"/>
  <c r="AI155" i="5"/>
  <c r="AI163" i="5"/>
  <c r="AI63" i="5"/>
  <c r="AI162" i="5"/>
  <c r="AI90" i="5"/>
  <c r="AI135" i="5"/>
  <c r="AI84" i="5"/>
  <c r="AI189" i="5"/>
  <c r="B20" i="4"/>
  <c r="B14" i="4"/>
  <c r="AI82" i="5"/>
  <c r="AI68" i="5"/>
  <c r="AI88" i="5"/>
  <c r="B15" i="4"/>
  <c r="B16" i="4"/>
  <c r="AI114" i="5"/>
  <c r="AI123" i="5"/>
  <c r="AI153" i="5"/>
  <c r="AI86" i="5"/>
  <c r="AI65" i="5"/>
  <c r="AI62" i="5"/>
  <c r="AI166" i="5"/>
  <c r="AI110" i="5"/>
  <c r="B19" i="4"/>
  <c r="AI187" i="5"/>
  <c r="A19" i="7"/>
  <c r="A26" i="7"/>
  <c r="A28" i="7"/>
  <c r="A24" i="7"/>
  <c r="C20" i="4"/>
  <c r="C17" i="4"/>
  <c r="A23" i="7"/>
  <c r="C13" i="4"/>
  <c r="C19" i="4"/>
  <c r="A21" i="7"/>
  <c r="A22" i="7"/>
  <c r="A29" i="7"/>
  <c r="A18" i="7"/>
  <c r="C14" i="4"/>
  <c r="A25" i="7"/>
  <c r="C16" i="4"/>
  <c r="C12" i="4"/>
  <c r="A27" i="7"/>
  <c r="C11" i="4"/>
  <c r="C18" i="4"/>
  <c r="A20" i="7"/>
  <c r="C15" i="4"/>
  <c r="AI159" i="5" l="1"/>
  <c r="AI118" i="5"/>
  <c r="AI143" i="5"/>
  <c r="AI130" i="5"/>
  <c r="AI101" i="5"/>
  <c r="AI170" i="5"/>
  <c r="AI76" i="5"/>
  <c r="AI182" i="5"/>
  <c r="AI191" i="5"/>
</calcChain>
</file>

<file path=xl/comments1.xml><?xml version="1.0" encoding="utf-8"?>
<comments xmlns="http://schemas.openxmlformats.org/spreadsheetml/2006/main">
  <authors>
    <author>Jordan Albright</author>
  </authors>
  <commentList>
    <comment ref="I12" authorId="0">
      <text>
        <r>
          <rPr>
            <b/>
            <sz val="9"/>
            <color indexed="81"/>
            <rFont val="Tahoma"/>
            <family val="2"/>
          </rPr>
          <t>Jordan Albright:</t>
        </r>
        <r>
          <rPr>
            <sz val="9"/>
            <color indexed="81"/>
            <rFont val="Tahoma"/>
            <family val="2"/>
          </rPr>
          <t xml:space="preserve">
Based on Commercial Indoor Lighting - Blended Load Shape per TRM</t>
        </r>
      </text>
    </comment>
    <comment ref="J12" authorId="0">
      <text>
        <r>
          <rPr>
            <b/>
            <sz val="9"/>
            <color indexed="81"/>
            <rFont val="Tahoma"/>
            <family val="2"/>
          </rPr>
          <t>Jordan Albright:</t>
        </r>
        <r>
          <rPr>
            <sz val="9"/>
            <color indexed="81"/>
            <rFont val="Tahoma"/>
            <family val="2"/>
          </rPr>
          <t xml:space="preserve">
Based on Commercial Indoor Lighting - Blended Load Shape per TRM</t>
        </r>
      </text>
    </comment>
    <comment ref="G31" authorId="0">
      <text>
        <r>
          <rPr>
            <b/>
            <sz val="9"/>
            <color indexed="81"/>
            <rFont val="Tahoma"/>
            <family val="2"/>
          </rPr>
          <t>Jordan Albright:</t>
        </r>
        <r>
          <rPr>
            <sz val="9"/>
            <color indexed="81"/>
            <rFont val="Tahoma"/>
            <family val="2"/>
          </rPr>
          <t xml:space="preserve">
No TRM data</t>
        </r>
      </text>
    </comment>
    <comment ref="H31" authorId="0">
      <text>
        <r>
          <rPr>
            <b/>
            <sz val="9"/>
            <color indexed="81"/>
            <rFont val="Tahoma"/>
            <family val="2"/>
          </rPr>
          <t>Jordan Albright:</t>
        </r>
        <r>
          <rPr>
            <sz val="9"/>
            <color indexed="81"/>
            <rFont val="Tahoma"/>
            <family val="2"/>
          </rPr>
          <t xml:space="preserve">
No TRM data</t>
        </r>
      </text>
    </comment>
    <comment ref="I31" authorId="0">
      <text>
        <r>
          <rPr>
            <b/>
            <sz val="9"/>
            <color indexed="81"/>
            <rFont val="Tahoma"/>
            <family val="2"/>
          </rPr>
          <t>Jordan Albright:</t>
        </r>
        <r>
          <rPr>
            <sz val="9"/>
            <color indexed="81"/>
            <rFont val="Tahoma"/>
            <family val="2"/>
          </rPr>
          <t xml:space="preserve">
No TRM data</t>
        </r>
      </text>
    </comment>
    <comment ref="J31" authorId="0">
      <text>
        <r>
          <rPr>
            <b/>
            <sz val="9"/>
            <color indexed="81"/>
            <rFont val="Tahoma"/>
            <family val="2"/>
          </rPr>
          <t>Jordan Albright:</t>
        </r>
        <r>
          <rPr>
            <sz val="9"/>
            <color indexed="81"/>
            <rFont val="Tahoma"/>
            <family val="2"/>
          </rPr>
          <t xml:space="preserve">
No TRM data</t>
        </r>
      </text>
    </comment>
    <comment ref="K31" authorId="0">
      <text>
        <r>
          <rPr>
            <b/>
            <sz val="9"/>
            <color indexed="81"/>
            <rFont val="Tahoma"/>
            <family val="2"/>
          </rPr>
          <t>Jordan Albright:</t>
        </r>
        <r>
          <rPr>
            <sz val="9"/>
            <color indexed="81"/>
            <rFont val="Tahoma"/>
            <family val="2"/>
          </rPr>
          <t xml:space="preserve">
No TRM data</t>
        </r>
      </text>
    </comment>
    <comment ref="L31" authorId="0">
      <text>
        <r>
          <rPr>
            <b/>
            <sz val="9"/>
            <color indexed="81"/>
            <rFont val="Tahoma"/>
            <family val="2"/>
          </rPr>
          <t>Jordan Albright:</t>
        </r>
        <r>
          <rPr>
            <sz val="9"/>
            <color indexed="81"/>
            <rFont val="Tahoma"/>
            <family val="2"/>
          </rPr>
          <t xml:space="preserve">
No TRM data</t>
        </r>
      </text>
    </comment>
    <comment ref="M31" authorId="0">
      <text>
        <r>
          <rPr>
            <b/>
            <sz val="9"/>
            <color indexed="81"/>
            <rFont val="Tahoma"/>
            <family val="2"/>
          </rPr>
          <t>Jordan Albright:</t>
        </r>
        <r>
          <rPr>
            <sz val="9"/>
            <color indexed="81"/>
            <rFont val="Tahoma"/>
            <family val="2"/>
          </rPr>
          <t xml:space="preserve">
No TRM data</t>
        </r>
      </text>
    </comment>
    <comment ref="G37" authorId="0">
      <text>
        <r>
          <rPr>
            <b/>
            <sz val="9"/>
            <color indexed="81"/>
            <rFont val="Tahoma"/>
            <family val="2"/>
          </rPr>
          <t>Jordan Albright:</t>
        </r>
        <r>
          <rPr>
            <sz val="9"/>
            <color indexed="81"/>
            <rFont val="Tahoma"/>
            <family val="2"/>
          </rPr>
          <t xml:space="preserve">
As with the baseline, the assumptions for this measure is based on the average of the assumed new wattages.</t>
        </r>
      </text>
    </comment>
    <comment ref="H37" authorId="0">
      <text>
        <r>
          <rPr>
            <b/>
            <sz val="9"/>
            <color indexed="81"/>
            <rFont val="Tahoma"/>
            <family val="2"/>
          </rPr>
          <t>Jordan Albright:</t>
        </r>
        <r>
          <rPr>
            <sz val="9"/>
            <color indexed="81"/>
            <rFont val="Tahoma"/>
            <family val="2"/>
          </rPr>
          <t xml:space="preserve">
For this calculation, I reviewed the frequency of &lt;15W and &gt;=15 directional bulbs in the prescriptive tool, and found that by 3/11/2015, they had been used at approximately the same frequency.  So the baseline assumption is an average of the 2014 baseline wattages for directional bulbs.</t>
        </r>
      </text>
    </comment>
    <comment ref="G38" authorId="0">
      <text>
        <r>
          <rPr>
            <b/>
            <sz val="9"/>
            <color indexed="81"/>
            <rFont val="Tahoma"/>
            <family val="2"/>
          </rPr>
          <t>Jordan Albright:</t>
        </r>
        <r>
          <rPr>
            <sz val="9"/>
            <color indexed="81"/>
            <rFont val="Tahoma"/>
            <family val="2"/>
          </rPr>
          <t xml:space="preserve">
As with the baseline, the assumptions for this measure is based on the average of the assumed new wattages.</t>
        </r>
      </text>
    </comment>
    <comment ref="H38" authorId="0">
      <text>
        <r>
          <rPr>
            <b/>
            <sz val="9"/>
            <color indexed="81"/>
            <rFont val="Tahoma"/>
            <family val="2"/>
          </rPr>
          <t>Jordan Albright:</t>
        </r>
        <r>
          <rPr>
            <sz val="9"/>
            <color indexed="81"/>
            <rFont val="Tahoma"/>
            <family val="2"/>
          </rPr>
          <t xml:space="preserve">
For this calculation, I reviewed the frequency of &lt;15W and &gt;=15 directional bulbs in the prescriptive tool, and found that by 3/11/2015, they had been used at approximately the same frequency.  So the baseline assumption is an average of the 2014 baseline wattages for directional bulbs.</t>
        </r>
      </text>
    </comment>
    <comment ref="G39" authorId="0">
      <text>
        <r>
          <rPr>
            <b/>
            <sz val="9"/>
            <color indexed="81"/>
            <rFont val="Tahoma"/>
            <family val="2"/>
          </rPr>
          <t>Jordan Albright:</t>
        </r>
        <r>
          <rPr>
            <sz val="9"/>
            <color indexed="81"/>
            <rFont val="Tahoma"/>
            <family val="2"/>
          </rPr>
          <t xml:space="preserve">
As with the baseline, the assumptions for this measure is based on the average of the assumed new wattages.</t>
        </r>
      </text>
    </comment>
    <comment ref="H39" authorId="0">
      <text>
        <r>
          <rPr>
            <b/>
            <sz val="9"/>
            <color indexed="81"/>
            <rFont val="Tahoma"/>
            <family val="2"/>
          </rPr>
          <t>Jordan Albright:</t>
        </r>
        <r>
          <rPr>
            <sz val="9"/>
            <color indexed="81"/>
            <rFont val="Tahoma"/>
            <family val="2"/>
          </rPr>
          <t xml:space="preserve">
For this calculation, I reviewed the frequency of &lt;15W and &gt;=15 directional bulbs in the prescriptive tool, and found that by 3/11/2015, they had been used at approximately the same frequency.  So the baseline assumption is an average of the 2014 baseline wattages for directional bulbs.</t>
        </r>
      </text>
    </comment>
    <comment ref="G40" authorId="0">
      <text>
        <r>
          <rPr>
            <b/>
            <sz val="9"/>
            <color indexed="81"/>
            <rFont val="Tahoma"/>
            <family val="2"/>
          </rPr>
          <t>Jordan Albright:</t>
        </r>
        <r>
          <rPr>
            <sz val="9"/>
            <color indexed="81"/>
            <rFont val="Tahoma"/>
            <family val="2"/>
          </rPr>
          <t xml:space="preserve">
As with the baseline, the assumptions for this measure is based on the average of the assumed new wattages.</t>
        </r>
      </text>
    </comment>
    <comment ref="H40" authorId="0">
      <text>
        <r>
          <rPr>
            <b/>
            <sz val="9"/>
            <color indexed="81"/>
            <rFont val="Tahoma"/>
            <family val="2"/>
          </rPr>
          <t>Jordan Albright:</t>
        </r>
        <r>
          <rPr>
            <sz val="9"/>
            <color indexed="81"/>
            <rFont val="Tahoma"/>
            <family val="2"/>
          </rPr>
          <t xml:space="preserve">
For this calculation, I reviewed the frequency of &lt;15W and &gt;=15 directional bulbs in the prescriptive tool, and found that by 3/11/2015, they had been used at approximately the same frequency.  So the baseline assumption is an average of the 2014 baseline wattages for directional bulbs.</t>
        </r>
      </text>
    </comment>
    <comment ref="G41" authorId="0">
      <text>
        <r>
          <rPr>
            <b/>
            <sz val="9"/>
            <color indexed="81"/>
            <rFont val="Tahoma"/>
            <family val="2"/>
          </rPr>
          <t>Jordan Albright:</t>
        </r>
        <r>
          <rPr>
            <sz val="9"/>
            <color indexed="81"/>
            <rFont val="Tahoma"/>
            <family val="2"/>
          </rPr>
          <t xml:space="preserve">
Assumption based on frequency of Standard/decorative bulbs in the prescriptive tool for 7511 projects as or 3/11/2015</t>
        </r>
      </text>
    </comment>
    <comment ref="H41" authorId="0">
      <text>
        <r>
          <rPr>
            <b/>
            <sz val="9"/>
            <color indexed="81"/>
            <rFont val="Tahoma"/>
            <family val="2"/>
          </rPr>
          <t>Jordan Albright:</t>
        </r>
        <r>
          <rPr>
            <sz val="9"/>
            <color indexed="81"/>
            <rFont val="Tahoma"/>
            <family val="2"/>
          </rPr>
          <t xml:space="preserve">
Assumption based on frequency of Standard/decorative bulbs in the prescriptive tool for 7511 projects as or 3/11/2015</t>
        </r>
      </text>
    </comment>
  </commentList>
</comments>
</file>

<file path=xl/sharedStrings.xml><?xml version="1.0" encoding="utf-8"?>
<sst xmlns="http://schemas.openxmlformats.org/spreadsheetml/2006/main" count="2552" uniqueCount="806">
  <si>
    <t>Receipts/Proof of Payment</t>
  </si>
  <si>
    <t>W-9 of Payee</t>
  </si>
  <si>
    <t>CUSTOMER INFORMATION &amp; AGREEMENT</t>
  </si>
  <si>
    <t>Business name</t>
  </si>
  <si>
    <t>Address of installation location</t>
  </si>
  <si>
    <t>City</t>
  </si>
  <si>
    <t>Washington</t>
  </si>
  <si>
    <t>State</t>
  </si>
  <si>
    <t>DC</t>
  </si>
  <si>
    <t>Zip</t>
  </si>
  <si>
    <t>Ward</t>
  </si>
  <si>
    <t>Telephone</t>
  </si>
  <si>
    <t>Fax</t>
  </si>
  <si>
    <t>Email Address</t>
  </si>
  <si>
    <t>Suite #</t>
  </si>
  <si>
    <t>Description of your business (if the SIC code is not known)</t>
  </si>
  <si>
    <t>Mailing address (if different)</t>
  </si>
  <si>
    <t>Business SIC 4-digit code</t>
  </si>
  <si>
    <t>PEPCO utility account #</t>
  </si>
  <si>
    <t>PROJECT INFORMATION</t>
  </si>
  <si>
    <t xml:space="preserve">This project upgrades:  </t>
  </si>
  <si>
    <r>
      <t xml:space="preserve">THIRD PARTY PREPARATION </t>
    </r>
    <r>
      <rPr>
        <sz val="9"/>
        <color theme="1"/>
        <rFont val="Arial Narrow"/>
        <family val="2"/>
      </rPr>
      <t>(if application completed by third party or rebate processor)</t>
    </r>
  </si>
  <si>
    <t>Third party business name</t>
  </si>
  <si>
    <t>Mailing address (if different from above)</t>
  </si>
  <si>
    <t>Corporation</t>
  </si>
  <si>
    <t>Tax-exempt organization</t>
  </si>
  <si>
    <t>Government or agency</t>
  </si>
  <si>
    <t>Tax Identification Number</t>
  </si>
  <si>
    <t>CUSTOMER SIGNATURE</t>
  </si>
  <si>
    <t>Date</t>
  </si>
  <si>
    <t>Other</t>
  </si>
  <si>
    <t>Approved</t>
  </si>
  <si>
    <t xml:space="preserve">DCSEU tracking #: </t>
  </si>
  <si>
    <t>Code</t>
  </si>
  <si>
    <t>Description</t>
  </si>
  <si>
    <t>Rebate</t>
  </si>
  <si>
    <t>150w MH to 3-lamp HPT8</t>
  </si>
  <si>
    <t>250w MH to 4-lamp HPT8</t>
  </si>
  <si>
    <t xml:space="preserve">400w MH to 4-lamp T5HO </t>
  </si>
  <si>
    <t>250w MH to 3-lamp T5HO</t>
  </si>
  <si>
    <t>New T5 Troffer/Wrap Fixture</t>
  </si>
  <si>
    <t>New HPT8 High-Bay with High BF Ballast</t>
  </si>
  <si>
    <t>New HPT8 Industrial/Strip Fixture</t>
  </si>
  <si>
    <t>New HPT8 Troffer/Wrap Fixture</t>
  </si>
  <si>
    <t>New HPT8 Indirect Fixture</t>
  </si>
  <si>
    <t>New T5 Indirect Fixture</t>
  </si>
  <si>
    <t>New T5 Industrial/Strip Fixture</t>
  </si>
  <si>
    <t>New Compact Fluorescent Fixture ≤ 20w</t>
  </si>
  <si>
    <t>New Compact Fluorescent Fixture &gt; 20w</t>
  </si>
  <si>
    <t>Specialty Lighting Products</t>
  </si>
  <si>
    <t>Screw-Base Induction Bulb</t>
  </si>
  <si>
    <t>Occupancy Sensors, Controlled</t>
  </si>
  <si>
    <t>Daylight Sensors, Controlled</t>
  </si>
  <si>
    <t>Remote-Mounted Daylight Sensor ≥ 75w</t>
  </si>
  <si>
    <t>Fixture-Mounted Daylight Sensor ≥ 45w</t>
  </si>
  <si>
    <t>LED LIGHTING</t>
  </si>
  <si>
    <t>ENERGY STAR Qualified Screw and Pin Base Bulbs</t>
  </si>
  <si>
    <t>Directional R/BR/PAR 38-40</t>
  </si>
  <si>
    <t>Directional R/BR/PAR 30</t>
  </si>
  <si>
    <t>Directional R/BR/PAR 20</t>
  </si>
  <si>
    <t>Directional MR/PAR 16</t>
  </si>
  <si>
    <t>Omnidirectional A-Type or Globe</t>
  </si>
  <si>
    <t>Candle/Decorative</t>
  </si>
  <si>
    <t>Wall-Wash Light Fixtures</t>
  </si>
  <si>
    <t>Recessed &amp; Surface/Pendant-Mounted, Downlight Fixtures</t>
  </si>
  <si>
    <t>Portable Desk/Task Light Fixtures</t>
  </si>
  <si>
    <t>Undercabinet Shelf-Mounted Task Light Fixtures</t>
  </si>
  <si>
    <t>Interior LED Fixtures</t>
  </si>
  <si>
    <t>High &amp; Low Bay Fixtures</t>
  </si>
  <si>
    <t>Case Light Door Fixtures (rebates per linear foot)</t>
  </si>
  <si>
    <t>Refrigerated Case Light  Door Fixtures</t>
  </si>
  <si>
    <t>Freezer Case Light Door Fixtures</t>
  </si>
  <si>
    <t>Display Case Light Door Fixtures</t>
  </si>
  <si>
    <t>Exterior LED Applications</t>
  </si>
  <si>
    <t>Bollard Fixtures</t>
  </si>
  <si>
    <t>Fixtures and Retrofit Kits: &lt; 30 input watts</t>
  </si>
  <si>
    <t>Outdoor Wall Mounted Area Fixtures</t>
  </si>
  <si>
    <t>Fixtures and Retrofit Kits: 30 - 75 input watts or 2,000 - 5,000 lumens</t>
  </si>
  <si>
    <t>Fixtures and Retrofit Kits: &gt; 75 input watts or &gt; 5,000 lumens</t>
  </si>
  <si>
    <t>Fixtures: &lt; 30 input watts</t>
  </si>
  <si>
    <t>Fixtures: ≥ 30 input watts or ≥ 2,000 lumens</t>
  </si>
  <si>
    <t>Outdoor Flood/Spot Fixtures</t>
  </si>
  <si>
    <t>Flood/Spot Fixture, Accent: &lt; 1,000 lumens</t>
  </si>
  <si>
    <t>Flood/Spot Fixture, Accent: 1,000 - 4,000 lumens</t>
  </si>
  <si>
    <t>Flood/Spot Fixture, Accent: &gt; 4,000 lumens</t>
  </si>
  <si>
    <t>Track Lighting Fixtures (Per Head) (Screw &amp; Pin Based products ineligible)</t>
  </si>
  <si>
    <t>Unitary and Split System AC</t>
  </si>
  <si>
    <t>Water Source Heat Pump 
&lt; 135,000 Btu/hr</t>
  </si>
  <si>
    <t>Air Conditioner</t>
  </si>
  <si>
    <t>AC &lt; 65,000 Btu/hr (Split)</t>
  </si>
  <si>
    <t>AC &lt; 65,000 Btu/hr (Packaged)</t>
  </si>
  <si>
    <t>AC &gt; 65,000 Btu/hr (Split &amp; Packaged)</t>
  </si>
  <si>
    <t>Integrated Dual Enthalpy Economizer</t>
  </si>
  <si>
    <t>SEHA Tier 1 Room Air Conditioners</t>
  </si>
  <si>
    <t>Indirect Water Heater ≤ 200 MBh (Boiler Efficiency ≥ 90%)</t>
  </si>
  <si>
    <t>Indirect Water Heater ≤ 200 MBh (Boiler Efficiency 84% to 90%)</t>
  </si>
  <si>
    <t>Tankless Water Heater ≤ 200 MBh (Boiler Efficiency &gt; 82%)</t>
  </si>
  <si>
    <t>Tankless Water Heater ≤ 200 MBh (Boiler Efficiency &gt; 90%)</t>
  </si>
  <si>
    <t>Outside Air Reset Boiler Controls</t>
  </si>
  <si>
    <t>Boiler Reset Controls</t>
  </si>
  <si>
    <t>Condensing Boiler (75 to 225 kBtu/hr)</t>
  </si>
  <si>
    <t>Condensing Furnace (&lt; 225 kBtu/hr)</t>
  </si>
  <si>
    <t>COMPRESSED AIR</t>
  </si>
  <si>
    <t>Variable Frequency Drive (VFD) Screw Compressors</t>
  </si>
  <si>
    <t>10 -14 horsepower</t>
  </si>
  <si>
    <t>15 - 19 hp</t>
  </si>
  <si>
    <t>20 - 24 hp</t>
  </si>
  <si>
    <t>25 - 29 hp</t>
  </si>
  <si>
    <t>30 - 34 hp</t>
  </si>
  <si>
    <t>35 - 39 hp</t>
  </si>
  <si>
    <t>Air Receivers/Tanks for Load/No-load Screw Compressors</t>
  </si>
  <si>
    <t>10 horsepower (≥ 240 gallon tank)</t>
  </si>
  <si>
    <t>15 hp (≥ 400 gal)</t>
  </si>
  <si>
    <t>20 hp (≥ 500 gal)</t>
  </si>
  <si>
    <t>25 hp (≥ 660 gal)</t>
  </si>
  <si>
    <t>30 hp (≥ 660 gal)</t>
  </si>
  <si>
    <t>35 hp (≥ 1,060 gal)</t>
  </si>
  <si>
    <t>40 hp (≥ 1,060 gal)</t>
  </si>
  <si>
    <t>Cycling Refrigerated Thermal Mass Dryers</t>
  </si>
  <si>
    <t>0 - 25 CFM capacity</t>
  </si>
  <si>
    <t>26 - 50 CFM</t>
  </si>
  <si>
    <t>51 - 100 CFM</t>
  </si>
  <si>
    <t>101 - 150 CFM</t>
  </si>
  <si>
    <t>151 - 300 CFM</t>
  </si>
  <si>
    <t>Screw Compressors and Thermal Mass Dryers</t>
  </si>
  <si>
    <t>No-loss Drains</t>
  </si>
  <si>
    <t>Air-entraining Air Nozzles</t>
  </si>
  <si>
    <t>Wash. Gas utility account #</t>
  </si>
  <si>
    <t>REFRIGERATION</t>
  </si>
  <si>
    <t>Qty</t>
  </si>
  <si>
    <t>150w MH to 2-lamp HPT8</t>
  </si>
  <si>
    <t>150w MH to 2-lamp T5HO</t>
  </si>
  <si>
    <t>400w MH to 6-lamp T5HO</t>
  </si>
  <si>
    <t xml:space="preserve">400w MH to 6-lamp HPT8 </t>
  </si>
  <si>
    <t>Efficiency</t>
  </si>
  <si>
    <t>Location</t>
  </si>
  <si>
    <t>Hrs/week</t>
  </si>
  <si>
    <t>Watts</t>
  </si>
  <si>
    <t>Lumen</t>
  </si>
  <si>
    <t>HEATING &amp; COOLING</t>
  </si>
  <si>
    <t>EER</t>
  </si>
  <si>
    <t>Size</t>
  </si>
  <si>
    <t>CFM</t>
  </si>
  <si>
    <t>Gallons</t>
  </si>
  <si>
    <t>LED-101</t>
  </si>
  <si>
    <t>NLS-101</t>
  </si>
  <si>
    <t>NLS-102</t>
  </si>
  <si>
    <t>NLS-103</t>
  </si>
  <si>
    <t>NLS-104</t>
  </si>
  <si>
    <t>NLS-105</t>
  </si>
  <si>
    <t>NLS-106</t>
  </si>
  <si>
    <t>NLS-107</t>
  </si>
  <si>
    <t>NLS-108</t>
  </si>
  <si>
    <t>NLS-109</t>
  </si>
  <si>
    <t>NLS-110</t>
  </si>
  <si>
    <t>NLS-111</t>
  </si>
  <si>
    <t>NLS-112</t>
  </si>
  <si>
    <t>NLS-113</t>
  </si>
  <si>
    <t>NLS-114</t>
  </si>
  <si>
    <t>NLS-115</t>
  </si>
  <si>
    <t>NLS-116</t>
  </si>
  <si>
    <t>NLS-117</t>
  </si>
  <si>
    <t>NLS-118</t>
  </si>
  <si>
    <t>NLS-201</t>
  </si>
  <si>
    <t>NLS-202</t>
  </si>
  <si>
    <t>NLS-203</t>
  </si>
  <si>
    <t>NLS-204</t>
  </si>
  <si>
    <t>NLS-205</t>
  </si>
  <si>
    <t>NLS-206</t>
  </si>
  <si>
    <t>LED-102</t>
  </si>
  <si>
    <t>LED-103</t>
  </si>
  <si>
    <t>LED-104</t>
  </si>
  <si>
    <t>LED-105</t>
  </si>
  <si>
    <t>LED-106</t>
  </si>
  <si>
    <t>LED-201</t>
  </si>
  <si>
    <t>LED-202</t>
  </si>
  <si>
    <t>LED-203</t>
  </si>
  <si>
    <t>LED-204</t>
  </si>
  <si>
    <t>LED-205</t>
  </si>
  <si>
    <t>LED-206</t>
  </si>
  <si>
    <t>LED-207</t>
  </si>
  <si>
    <t>LED-208</t>
  </si>
  <si>
    <t>LED-209</t>
  </si>
  <si>
    <t>LED-210</t>
  </si>
  <si>
    <t>LED-211</t>
  </si>
  <si>
    <t>LED-212</t>
  </si>
  <si>
    <t>LED-301</t>
  </si>
  <si>
    <t>LED-302</t>
  </si>
  <si>
    <t>LED-303</t>
  </si>
  <si>
    <t>LED-304</t>
  </si>
  <si>
    <t>LED-305</t>
  </si>
  <si>
    <t>LED-306</t>
  </si>
  <si>
    <t>LED-307</t>
  </si>
  <si>
    <t>LED-308</t>
  </si>
  <si>
    <t>LED-309</t>
  </si>
  <si>
    <t>LED-310</t>
  </si>
  <si>
    <t>LED-311</t>
  </si>
  <si>
    <t>LED-312</t>
  </si>
  <si>
    <t>LED-313</t>
  </si>
  <si>
    <t>LED-314</t>
  </si>
  <si>
    <t>LED-315</t>
  </si>
  <si>
    <t>LED-316</t>
  </si>
  <si>
    <t>LED-317</t>
  </si>
  <si>
    <t>LED-318</t>
  </si>
  <si>
    <t>LED-319</t>
  </si>
  <si>
    <t>LED-320</t>
  </si>
  <si>
    <t>AIR-101</t>
  </si>
  <si>
    <t>AIR-102</t>
  </si>
  <si>
    <t>AIR-103</t>
  </si>
  <si>
    <t>AIR-104</t>
  </si>
  <si>
    <t>AIR-105</t>
  </si>
  <si>
    <t>AIR-106</t>
  </si>
  <si>
    <t>AIR-107</t>
  </si>
  <si>
    <t>AIR-108</t>
  </si>
  <si>
    <t>AIR-109</t>
  </si>
  <si>
    <t>AIR-110</t>
  </si>
  <si>
    <t>AIR-111</t>
  </si>
  <si>
    <t>AIR-112</t>
  </si>
  <si>
    <t>AIR-113</t>
  </si>
  <si>
    <t>AIR-114</t>
  </si>
  <si>
    <t>AIR-115</t>
  </si>
  <si>
    <t>AIR-116</t>
  </si>
  <si>
    <t>AIR-117</t>
  </si>
  <si>
    <t>AIR-118</t>
  </si>
  <si>
    <t>AIR-119</t>
  </si>
  <si>
    <t>DN-101</t>
  </si>
  <si>
    <t>DN-102</t>
  </si>
  <si>
    <t>DRAINS &amp; NOZZLES</t>
  </si>
  <si>
    <t>Type</t>
  </si>
  <si>
    <t>Psi</t>
  </si>
  <si>
    <t>Hrs/yr</t>
  </si>
  <si>
    <t>Continuous Covers &amp; 
Strip-Curtains</t>
  </si>
  <si>
    <t>Zero Energy Cooler Door</t>
  </si>
  <si>
    <t>Zero Energy Cooler Frame</t>
  </si>
  <si>
    <t>Doors &amp; Frames 
(Reach-In Type)</t>
  </si>
  <si>
    <t>Evaporator Fan Motor Controls</t>
  </si>
  <si>
    <t>Door/Frame Heater Controls (Humidity-Based)</t>
  </si>
  <si>
    <t>Cooler</t>
  </si>
  <si>
    <t>Freezer</t>
  </si>
  <si>
    <t>Intelligent Defrost Controls</t>
  </si>
  <si>
    <t>High-Efficiency Brushless DC Evaporator Fan Motors</t>
  </si>
  <si>
    <t>For Walk-in Cooler Systems Only</t>
  </si>
  <si>
    <t>Covers, Frames, Controls, and Fans</t>
  </si>
  <si>
    <t>RFC-101</t>
  </si>
  <si>
    <t>RFC-102</t>
  </si>
  <si>
    <t>RFC-103</t>
  </si>
  <si>
    <t>RFC-104</t>
  </si>
  <si>
    <t>RFC-105</t>
  </si>
  <si>
    <t>RFC-106</t>
  </si>
  <si>
    <t>RFC-107</t>
  </si>
  <si>
    <t>RFC-108</t>
  </si>
  <si>
    <t>RFC-109</t>
  </si>
  <si>
    <t>RFC-110</t>
  </si>
  <si>
    <t>RFC-111</t>
  </si>
  <si>
    <t>RFC-112</t>
  </si>
  <si>
    <t>REF-101</t>
  </si>
  <si>
    <t>Refrigerators, Freezers, and Ice Machines</t>
  </si>
  <si>
    <t>Drains and Nozzles</t>
  </si>
  <si>
    <t>Screw and Pin Base</t>
  </si>
  <si>
    <t>Other Lighting and Sensors</t>
  </si>
  <si>
    <t>NON-LED LIGHTING &amp; SENSORS</t>
  </si>
  <si>
    <t>Glass door, &lt; 15 cubic feet</t>
  </si>
  <si>
    <t>Glass door, 15 to &lt; 30 cubic feet</t>
  </si>
  <si>
    <t>Glass door, 30 to &lt; 50 cubic feet</t>
  </si>
  <si>
    <t>Glass door, 50 to &lt; 80 cubic feet</t>
  </si>
  <si>
    <t>Solid door, &lt; 15 cubic feet</t>
  </si>
  <si>
    <t>Solid door, 15 to &lt; 30 cubic feet</t>
  </si>
  <si>
    <t>Solid door, 30 to &lt; 50 cubic feet</t>
  </si>
  <si>
    <t>Solid door, 50 to &lt; 80 cubic feet</t>
  </si>
  <si>
    <t>ENERGY STAR Reach-in Refrigerators (up to 80 cubic feet)</t>
  </si>
  <si>
    <t>ENERGY STAR Ice Machines</t>
  </si>
  <si>
    <t>ENERGY STAR Reach-in Freezers (up to 80 cubic feet)</t>
  </si>
  <si>
    <t>Ice production &lt; 175 lbs/day</t>
  </si>
  <si>
    <t>Ice production ≥ 175 lbs/day</t>
  </si>
  <si>
    <t>REF-102</t>
  </si>
  <si>
    <t>REF-103</t>
  </si>
  <si>
    <t>REF-104</t>
  </si>
  <si>
    <t>REF-105</t>
  </si>
  <si>
    <t>REF-106</t>
  </si>
  <si>
    <t>REF-107</t>
  </si>
  <si>
    <t>REF-108</t>
  </si>
  <si>
    <t>REF-109</t>
  </si>
  <si>
    <t>REF-110</t>
  </si>
  <si>
    <t>REF-111</t>
  </si>
  <si>
    <t>REF-112</t>
  </si>
  <si>
    <t>REF-113</t>
  </si>
  <si>
    <t>REF-114</t>
  </si>
  <si>
    <t>REF-115</t>
  </si>
  <si>
    <t>REF-116</t>
  </si>
  <si>
    <t>REF-117</t>
  </si>
  <si>
    <t>REF-118</t>
  </si>
  <si>
    <t>How did you hear about DCSEU rebates?</t>
  </si>
  <si>
    <t>FOOD SERVICE</t>
  </si>
  <si>
    <t>ENERGY STAR Qualified Food Service Equipment</t>
  </si>
  <si>
    <t>Steam Cooker (gas)</t>
  </si>
  <si>
    <t>Steam Cooker (electric)</t>
  </si>
  <si>
    <t>Hot Food Holding Cabinet (electric)</t>
  </si>
  <si>
    <t>Combination Oven (gas)</t>
  </si>
  <si>
    <t>Combination Oven (electric)</t>
  </si>
  <si>
    <t>Convection Oven (gas)</t>
  </si>
  <si>
    <t>Convection Oven (electric)</t>
  </si>
  <si>
    <t>Fryer (gas)</t>
  </si>
  <si>
    <t>Fryer (electric)</t>
  </si>
  <si>
    <t>Griddle (gas)</t>
  </si>
  <si>
    <t>Griddle (electric)</t>
  </si>
  <si>
    <t>FS-101</t>
  </si>
  <si>
    <t>Vending Equipment</t>
  </si>
  <si>
    <t>Vending Machine Controllers</t>
  </si>
  <si>
    <t>Plug-Load Occupancy Sensor</t>
  </si>
  <si>
    <t>Controllers &amp; Sensors</t>
  </si>
  <si>
    <r>
      <t>Food Preparation Equipment</t>
    </r>
    <r>
      <rPr>
        <sz val="11"/>
        <color theme="1"/>
        <rFont val="Arial Narrow"/>
        <family val="2"/>
      </rPr>
      <t xml:space="preserve"> ("gas" measures for sites with natural gas)</t>
    </r>
  </si>
  <si>
    <t>FS-102</t>
  </si>
  <si>
    <t>FS-103</t>
  </si>
  <si>
    <t>FS-104</t>
  </si>
  <si>
    <t>FS-105</t>
  </si>
  <si>
    <t>FS-106</t>
  </si>
  <si>
    <t>FS-107</t>
  </si>
  <si>
    <t>FS-108</t>
  </si>
  <si>
    <t>FS-109</t>
  </si>
  <si>
    <t>FS-110</t>
  </si>
  <si>
    <t>FS-111</t>
  </si>
  <si>
    <t>FS-201</t>
  </si>
  <si>
    <t>FS-202</t>
  </si>
  <si>
    <t>FS-301</t>
  </si>
  <si>
    <t>MISCELLANEOUS</t>
  </si>
  <si>
    <t>MSC-101</t>
  </si>
  <si>
    <r>
      <t>Pre-rinse Spray Valve</t>
    </r>
    <r>
      <rPr>
        <sz val="11"/>
        <color theme="1"/>
        <rFont val="Arial Narrow"/>
        <family val="2"/>
      </rPr>
      <t xml:space="preserve"> (only for sites with natural gas)</t>
    </r>
  </si>
  <si>
    <t>Low Flow Showerhead (gas)</t>
  </si>
  <si>
    <t>Faucet Aerator (gas)</t>
  </si>
  <si>
    <t>Coin-Operated or Laundromat Clothes Washer (gas)</t>
  </si>
  <si>
    <t>MSC-102</t>
  </si>
  <si>
    <t>MSC-103</t>
  </si>
  <si>
    <t>TERMS &amp; CONDITIONS</t>
  </si>
  <si>
    <r>
      <t>Other Equipment</t>
    </r>
    <r>
      <rPr>
        <sz val="11"/>
        <color theme="1"/>
        <rFont val="Arial Narrow"/>
        <family val="2"/>
      </rPr>
      <t xml:space="preserve"> (only for sites with natural gas)</t>
    </r>
  </si>
  <si>
    <t>Capacity</t>
  </si>
  <si>
    <t>Horsepower</t>
  </si>
  <si>
    <t>Volume (ft³)</t>
  </si>
  <si>
    <t>kWh/day</t>
  </si>
  <si>
    <t>Hrs/day</t>
  </si>
  <si>
    <t>Days/Yr</t>
  </si>
  <si>
    <t>Food lbs/day</t>
  </si>
  <si>
    <t>Serial #</t>
  </si>
  <si>
    <t>LED-213</t>
  </si>
  <si>
    <t>DLC 4' Replacement Lamps, Tubes</t>
  </si>
  <si>
    <t>FS-302</t>
  </si>
  <si>
    <t>FS-303</t>
  </si>
  <si>
    <t>MEF</t>
  </si>
  <si>
    <t>Water Heating Fuel</t>
  </si>
  <si>
    <t>HC-101</t>
  </si>
  <si>
    <t>HC-102</t>
  </si>
  <si>
    <t>HC-103</t>
  </si>
  <si>
    <t>HC-104</t>
  </si>
  <si>
    <t>HC-105</t>
  </si>
  <si>
    <t>HC-201</t>
  </si>
  <si>
    <t>HC-301</t>
  </si>
  <si>
    <t>HC-302</t>
  </si>
  <si>
    <t>HC-303</t>
  </si>
  <si>
    <t>HC-304</t>
  </si>
  <si>
    <t>HC-401</t>
  </si>
  <si>
    <t>HC-402</t>
  </si>
  <si>
    <t>HC-403</t>
  </si>
  <si>
    <t>Tons</t>
  </si>
  <si>
    <t>MBh</t>
  </si>
  <si>
    <t>kBtu/hr</t>
  </si>
  <si>
    <t>All unshaded fields are required for "NLS" coded measure:</t>
  </si>
  <si>
    <t>All unshaded fields are required for "LED" coded measures:</t>
  </si>
  <si>
    <t>All unshaded fields are required for "HC" coded measures:</t>
  </si>
  <si>
    <t>All unshaded fields are required for "AIR" coded measure:</t>
  </si>
  <si>
    <t>All unshaded fields are required for "DN" coded measure:</t>
  </si>
  <si>
    <t>All unshaded fields are required for "RFC" coded measure:</t>
  </si>
  <si>
    <t>All unshaded fields are required for "REF" coded measure:</t>
  </si>
  <si>
    <t>All unshaded fields are required for "FS" coded measure:</t>
  </si>
  <si>
    <t>All unshaded fields are required for "MSC" coded measure:</t>
  </si>
  <si>
    <t>HP</t>
  </si>
  <si>
    <t>Gal</t>
  </si>
  <si>
    <t>15 - 19</t>
  </si>
  <si>
    <t>20 - 24</t>
  </si>
  <si>
    <t>25 - 29</t>
  </si>
  <si>
    <t>30 - 34</t>
  </si>
  <si>
    <t>35 - 39</t>
  </si>
  <si>
    <t>≥ 40 hp</t>
  </si>
  <si>
    <t>≥ 40</t>
  </si>
  <si>
    <t>10 - 14</t>
  </si>
  <si>
    <t>10</t>
  </si>
  <si>
    <t>15</t>
  </si>
  <si>
    <t>20</t>
  </si>
  <si>
    <t>25</t>
  </si>
  <si>
    <t>30</t>
  </si>
  <si>
    <t>35</t>
  </si>
  <si>
    <t>40</t>
  </si>
  <si>
    <t>≥ 240</t>
  </si>
  <si>
    <t>≥ 400</t>
  </si>
  <si>
    <t>≥ 500</t>
  </si>
  <si>
    <t>≥ 660</t>
  </si>
  <si>
    <t>≥ 1,060</t>
  </si>
  <si>
    <t>0 - 25</t>
  </si>
  <si>
    <t>26 - 50</t>
  </si>
  <si>
    <t>51 - 100</t>
  </si>
  <si>
    <t>101 - 150</t>
  </si>
  <si>
    <t>151 - 300</t>
  </si>
  <si>
    <t>Temperature</t>
  </si>
  <si>
    <t>Detail</t>
  </si>
  <si>
    <t>Cap</t>
  </si>
  <si>
    <t>Vol</t>
  </si>
  <si>
    <t>Lamps/fixture</t>
  </si>
  <si>
    <t>L/F</t>
  </si>
  <si>
    <t>Serial</t>
  </si>
  <si>
    <t>hr/dy</t>
  </si>
  <si>
    <t>dy/yr</t>
  </si>
  <si>
    <t>lbs/dy</t>
  </si>
  <si>
    <t>= Total rebate amount requested</t>
  </si>
  <si>
    <t>= Total DCSEU rebate amount approved</t>
  </si>
  <si>
    <t xml:space="preserve">   (limit $80,000 per site per fiscal year)</t>
  </si>
  <si>
    <t>Product Manufacturer &amp; Model</t>
  </si>
  <si>
    <t>Comments</t>
  </si>
  <si>
    <t>Rebates can be reserved for 90 calendar days, during which the rebate level is guaranteed —even if the rebate amount changes mid-year or end-of-year. Rebate reservations are required for all projects.</t>
  </si>
  <si>
    <t>Sincerely,</t>
  </si>
  <si>
    <t>This project is a new construction or major rennovation.*</t>
  </si>
  <si>
    <t>We are returning customers to this rebate program.</t>
  </si>
  <si>
    <t>PRE-APPROVAL CHECKLIST</t>
  </si>
  <si>
    <t>Confirm that equipment is eligible.</t>
  </si>
  <si>
    <t>Submit a completed pre-approval application and technical specifications with proposed equipment highlighted.</t>
  </si>
  <si>
    <t>When you receive a pre-approval letter, purchase and install new, eligible equipment.</t>
  </si>
  <si>
    <t>Sign and submit a post-installation application (provided by the DCSEU), itemized invoices, and a W-9.</t>
  </si>
  <si>
    <r>
      <t>Domestic Hot Water Heaters</t>
    </r>
    <r>
      <rPr>
        <i/>
        <sz val="11"/>
        <color theme="1"/>
        <rFont val="Arial Narrow"/>
        <family val="2"/>
      </rPr>
      <t xml:space="preserve"> </t>
    </r>
    <r>
      <rPr>
        <sz val="11"/>
        <color theme="1"/>
        <rFont val="Arial Narrow"/>
        <family val="2"/>
      </rPr>
      <t>(only for sites with natural gas)</t>
    </r>
  </si>
  <si>
    <r>
      <t>Boilers and Furnaces</t>
    </r>
    <r>
      <rPr>
        <i/>
        <sz val="11"/>
        <color theme="1"/>
        <rFont val="Arial Narrow"/>
        <family val="2"/>
      </rPr>
      <t xml:space="preserve"> (only for sites with natural gas)</t>
    </r>
  </si>
  <si>
    <t>Linked Data Validation Strings</t>
  </si>
  <si>
    <t>APPROVED</t>
  </si>
  <si>
    <t>Codes that require on-site gas</t>
  </si>
  <si>
    <t>New T5 High-Bay Fixture with new ballast</t>
  </si>
  <si>
    <t>CEE listed lamp and ballast</t>
  </si>
  <si>
    <t>CEE listed lamp and ballast, 
≥ 80% fixture efficiency</t>
  </si>
  <si>
    <t>≥ 80% fixture efficiency</t>
  </si>
  <si>
    <t>≥ 85% fixture efficiency</t>
  </si>
  <si>
    <t>≥ 90% fixture efficiency</t>
  </si>
  <si>
    <t>Hard-wired or wirelessly controlled sensors, ≥ 175 watts controlled</t>
  </si>
  <si>
    <t>Remote-Mounted Occupancy Sensor</t>
  </si>
  <si>
    <t>Wall-Mounted Occupancy Sensor</t>
  </si>
  <si>
    <t>Fixture-Mounted Occupancy Sensor</t>
  </si>
  <si>
    <t>Hard-wired or wirelessly controlled sensors, ≥ 75 watts controlled</t>
  </si>
  <si>
    <t>Hard-wired or wirelessly controlled sensors, ≥ 45 watts controlled</t>
  </si>
  <si>
    <t>Specifications for eligibility</t>
  </si>
  <si>
    <t>DLC or ENERGY STAR Category</t>
  </si>
  <si>
    <t>ENERGY STAR - Wall Sconces</t>
  </si>
  <si>
    <t>ENERGY STAR - Downlight Pendant, Downlight Surface Mount, Downlight Recessed, Downlight Solid State Retrofit</t>
  </si>
  <si>
    <t>DLC - Track or Mono-Point Directional Luminaires</t>
  </si>
  <si>
    <t>ENERGY STAR - Portable Desk Task Lighting</t>
  </si>
  <si>
    <t>ENERGY STAR - Under Cabinet, Under Cabinet Shelf-Mounted Task Light</t>
  </si>
  <si>
    <t>DLC - High-Bay Luminaires for Commercial and Industrial Buildings, Low-Bay Luminaires for Commercial and Industrial Buildings, High-Bay Aisle Luminaire</t>
  </si>
  <si>
    <t>DLC - Four-Foot Linear Replacement Lamps</t>
  </si>
  <si>
    <t>DLC - 2x2 Luminaires for Ambient Lighting of Interior Commercial Spaces, Linear Ambient Luminaires</t>
  </si>
  <si>
    <t>DLC - 2x4 Luminaires for Ambient Lighting of Interior Commercial Spaces, Linear Ambient Luminaires</t>
  </si>
  <si>
    <t>DLC - 1x4 Luminaires for Ambient Lighting of Interior Commercial Spaces, Linear Ambient Luminaires</t>
  </si>
  <si>
    <t>DLC - Vertical Refrigerated Case Luminaires, Horizontal Refrigerated Case Luminaires</t>
  </si>
  <si>
    <t>DLC - Display Case Luminaires</t>
  </si>
  <si>
    <t xml:space="preserve">2' x 2' Ambient Light Fixtures </t>
  </si>
  <si>
    <t>2' x 4' Ambient Light Fixtures</t>
  </si>
  <si>
    <t>1' x 4' Ambient Light Fixtures</t>
  </si>
  <si>
    <r>
      <t>LED LIGHTING</t>
    </r>
    <r>
      <rPr>
        <sz val="11"/>
        <color theme="1"/>
        <rFont val="Arial Narrow"/>
        <family val="2"/>
      </rPr>
      <t xml:space="preserve"> (continued on next page)</t>
    </r>
  </si>
  <si>
    <r>
      <t>LED LIGHTING</t>
    </r>
    <r>
      <rPr>
        <sz val="11"/>
        <color theme="1"/>
        <rFont val="Arial Narrow"/>
        <family val="2"/>
      </rPr>
      <t xml:space="preserve"> (cont'd)</t>
    </r>
  </si>
  <si>
    <t>DLC Classification</t>
  </si>
  <si>
    <t>DLC - Outdoor Pole/Arm-Mounted Area and Roadway Luminaires</t>
  </si>
  <si>
    <t>DLC - Outdoor Pole/Arm-Mounted Decorative Luminaires</t>
  </si>
  <si>
    <t>DLC - Outdoor Wall-Mounted Area Luminaires</t>
  </si>
  <si>
    <t>DLC - Parking Garage Luminaires, Fuel Pump Canopy Luminaires</t>
  </si>
  <si>
    <t>DLC - Bollards</t>
  </si>
  <si>
    <t>DLC - Landscape/Accent Flood and Spot Luminaires</t>
  </si>
  <si>
    <t>DLC - Architectural Flood and Spot Luminaires</t>
  </si>
  <si>
    <t>Fixtures (Wall Packs) and Retrofit Kits: 
&lt; 30 input watts</t>
  </si>
  <si>
    <t>Fixtures (Wall Packs) and Retrofit Kits: 
30 - 75 input watts</t>
  </si>
  <si>
    <t>Fixtures (Wall Packs) and Retrofit Kits: 
&gt; 75 input watts</t>
  </si>
  <si>
    <t>Flood/Spot Fixture, Architectural: 
&lt; 1,000 lumens</t>
  </si>
  <si>
    <t>Flood/Spot Fixture, Architectural: 
1,000 - 4,000 lumens</t>
  </si>
  <si>
    <t>Flood/Spot Fixture, Architectural: 
&gt; 4,000 lumens</t>
  </si>
  <si>
    <t>Controls are eligible for rebates ONLY when they are installed with new, qualifying equipment in commercial or industrial buildings</t>
  </si>
  <si>
    <t>Eligible systems are less than 5.4 tons and have EER ≥ 12.0</t>
  </si>
  <si>
    <t>Eligible systems are less than 5.4 tons and have EER ≥ 11.6</t>
  </si>
  <si>
    <t>Eligible systems less than 20 tons have EER ≥ 11.5, and eligible systems of 20 or more tons have EER ≥ 10.3</t>
  </si>
  <si>
    <t>Eligible systems have EER ≥ 14.0</t>
  </si>
  <si>
    <t>Room air conditioning units are through-the-wall or built-in, self-contained units that have a rated capacity of 2 tons or less</t>
  </si>
  <si>
    <t>Must be ENERGY STAR listed</t>
  </si>
  <si>
    <t>Eligible units have ≥ 94% AFUE</t>
  </si>
  <si>
    <t>Timed drains are not eligible</t>
  </si>
  <si>
    <t>Nozzles exceeding 14 CFM at 100 psi do not qualify</t>
  </si>
  <si>
    <t>Drains</t>
  </si>
  <si>
    <t>Nozzles</t>
  </si>
  <si>
    <t>Continuous Cover(s)</t>
  </si>
  <si>
    <t>Strip-Curtain(s)</t>
  </si>
  <si>
    <t>Eligible covers are installed on open, multi-desk coolers.  Rebate is based on horizontal length (in feet) of case covered.</t>
  </si>
  <si>
    <t>Eligible curtains are installed on open, multi-desk coolers.  Rebate is based on horizontal length (in feet) of case covered.</t>
  </si>
  <si>
    <t>Doors must have double- or triple-pane units and low-E glass coatings or low-conductivity filler gas  and be completely free of electric resistance heating.</t>
  </si>
  <si>
    <t>Frames must have double- or triple-pane units and low-E glass coatings or low-conductivity filler gas and be completely free of electric resistance heating.</t>
  </si>
  <si>
    <t>Eligible units control a minimum 4 fans or 500 watts per controller.</t>
  </si>
  <si>
    <t>Eligible units are electric controllers  on walk-in freezer evaporator coils with at least 3 fan per controller.  They must have third party operational verification testing data.</t>
  </si>
  <si>
    <t>Cooler controls</t>
  </si>
  <si>
    <t>Freezer controls</t>
  </si>
  <si>
    <t>Walk-in or Refrigerated Warehouse Fan Motors</t>
  </si>
  <si>
    <t>Merchandising Case or Reach-ins Fan Motors</t>
  </si>
  <si>
    <t>Scroll Compressors</t>
  </si>
  <si>
    <t>Eligible fan motors are brushless DC (ECM) motors replacing motors less than 1 horsepower.</t>
  </si>
  <si>
    <r>
      <t xml:space="preserve">REFRIGERATION </t>
    </r>
    <r>
      <rPr>
        <sz val="11"/>
        <color theme="1"/>
        <rFont val="Arial Narrow"/>
        <family val="2"/>
      </rPr>
      <t>(continued on next page)</t>
    </r>
  </si>
  <si>
    <r>
      <t xml:space="preserve">REFRIGERATION </t>
    </r>
    <r>
      <rPr>
        <sz val="11"/>
        <color theme="1"/>
        <rFont val="Arial Narrow"/>
        <family val="2"/>
      </rPr>
      <t>(cont'd)</t>
    </r>
  </si>
  <si>
    <t>Spray valve used in a full service restaurant</t>
  </si>
  <si>
    <t>Spray valve used in a fast food restaurant</t>
  </si>
  <si>
    <t>Valve used in another type of restaurant</t>
  </si>
  <si>
    <t>Eligible units are on site with a gas-fired water heater.</t>
  </si>
  <si>
    <t>Eligible valves have a flow rate 
≤ 1.6 gallons per minute.</t>
  </si>
  <si>
    <t>Eligible showerheads have a flow rate ≤ 1.5 gallons per minute.</t>
  </si>
  <si>
    <t>Eligible aerators have a flow rate ≤ 1 gallon per minute for bathroom use, and ≤ 1.5 gallons per minute for kitchen use.</t>
  </si>
  <si>
    <r>
      <t xml:space="preserve">LED LIGHTING </t>
    </r>
    <r>
      <rPr>
        <sz val="11"/>
        <color theme="1"/>
        <rFont val="Arial Narrow"/>
        <family val="2"/>
      </rPr>
      <t>(continued on next page)</t>
    </r>
  </si>
  <si>
    <t>Measure Description</t>
  </si>
  <si>
    <t>Pass</t>
  </si>
  <si>
    <t>Fail</t>
  </si>
  <si>
    <t>Inspection Date: ________/________/________</t>
  </si>
  <si>
    <t>Inspection Site:</t>
  </si>
  <si>
    <r>
      <t xml:space="preserve">Inspected by: </t>
    </r>
    <r>
      <rPr>
        <u/>
        <sz val="9"/>
        <color theme="1"/>
        <rFont val="Arial"/>
        <family val="2"/>
      </rPr>
      <t>___________________________</t>
    </r>
  </si>
  <si>
    <t xml:space="preserve">Contact person: </t>
  </si>
  <si>
    <t>Repeat inspection?</t>
  </si>
  <si>
    <t>Direct Install required?</t>
  </si>
  <si>
    <t>Y</t>
  </si>
  <si>
    <t>N</t>
  </si>
  <si>
    <t>Passed inspection?</t>
  </si>
  <si>
    <t>Watts*</t>
  </si>
  <si>
    <t>* Watts controlled</t>
  </si>
  <si>
    <t>Product Inventory Worksheet</t>
  </si>
  <si>
    <t>Requirements &amp; Rebate Amounts</t>
  </si>
  <si>
    <t>CEE Commercial Lighting Qualifying Products Lists</t>
  </si>
  <si>
    <t>ENERGY STAR Certified Light Bulbs</t>
  </si>
  <si>
    <t>ENERGY STAR Certified Light Fixtures</t>
  </si>
  <si>
    <t>DLC Qualified Products List</t>
  </si>
  <si>
    <t>Controls</t>
  </si>
  <si>
    <t>ENERGY STAR Certified Boilers</t>
  </si>
  <si>
    <t>ENERGY STAR Certified Commercial Ice Makers</t>
  </si>
  <si>
    <t>ENERGY STAR Certified Commercial Refrigerators &amp; Freezers</t>
  </si>
  <si>
    <t>ENERGY STAR Certified Commercial Food Service Equipment</t>
  </si>
  <si>
    <t>ENERGY STAR Certified Commercial Clothes Washers</t>
  </si>
  <si>
    <t>Project pre-approval number is……….</t>
  </si>
  <si>
    <t>The DC Sustainable Energy Utility (DCSEU) is a project of the Sustainable Energy Partnership under contract to the District Department of the Environment (DDOE). The DCSEU’s Business Energy Rebates program is designed to facilitate the implementation of cost-effective energy efficiency improvements for non-residential (commercial and institutional) customers.  Funds are limited and subject to availability.  Details of this program, including rebate levels, are subject to funding availability and may change without notice.</t>
  </si>
  <si>
    <t>This DCSEU program offers rebates for common commercial and institutional energy efficiency products with documented energy savings including lighting, heating, ventilation, and air conditioning, motors, compressed air, refrigeration, food service, and other measures, which can be found in this application or at http://dcseu.com/for-my-business.  Entities with multiple locations, or divisions of large corporate entities, may not be eligible and should call the DCSEU at 855-MY-DCSEU (855-693-2738) to determine if rebates are available for your company.</t>
  </si>
  <si>
    <t>PROGRAM EFFECTIVE DATES</t>
  </si>
  <si>
    <t>Applications for pre-approval of 2015 DCSEU Business Energy rebates will be accepted until March 31, 2015, unless allotted funds are depleted prior to this date.  The 2015 DCSEU program dates and application submittal requirements are as follows:</t>
  </si>
  <si>
    <t>• Projects with a final completion date prior to October 1, 2014 are not eligible for rebates through this pre-approval application process.
• All 2015 DCSEU rebate program projects must be completed by September 15, 2015.</t>
  </si>
  <si>
    <t>PROJECT REQUIREMENTS</t>
  </si>
  <si>
    <t>• Projects must involve a facility improvement that results in a permanent reduction in electrical and or/natural gas energy usage.
• Projects must meet the requirements detailed in DCSEU’s technical specifications, found at http://dcseu.com/for-my-business/efficient-equipment.
• Projects that are NOT eligible for rebates include, but are not limited to, the following:
   o Fuel switching (e.g. electric to gas or gas to electric);
   o Changes in operational and/or maintenance practices or simple control modifications not involving capital expenditure;
   o On-site electricity generation;
   o Projects focused primarily on power-factor improvement;
   o Projects that involve peak-shifting (time of day savings and not kWh savings);
   o Renewable-energy projects.
• Any product installed at a facility must be sustainable and provide 100% of the energy benefits as stated in the application for a period of at least five (5) years or for the life of the product, whichever is less. If the customer ceases to be a delivery-service customer of Pepco Holdings, Inc. and/or Washington Gas Light Co., or removes the products or systems at any time during the five-year period or the life of the product, the customer will be required to return a prorated amount of rebate funds to the DCSEU. Exceptions may apply for customers upgrading to more efficient products at their own expense.
• All products must be new; used or refurbished equipment is NOT eligible for rebates.
• Installations must be completed in accordance with all laws, codes and other requirements applicable under federal, state and local authority.
• Projects must be installed on the municipal utility account listed on the application.</t>
  </si>
  <si>
    <t>PROJECT PRE-APPROVAL AND POST-INSTALLATION DOCUMENTATION</t>
  </si>
  <si>
    <t>All projects must be submitted to DCSEU for pre-approval.  Incomplete applications may not be processed.</t>
  </si>
  <si>
    <t>Total incentives are limited per site per fiscal year.  DCSEU may deny any application that may result in the DCSEU exceeding its program budget.</t>
  </si>
  <si>
    <t>Rebates can be reserved for 90 calendar days, during which the rebate level is guaranteed —even if the rebate amount changes mid-year or end-of-year.  After 90 days, rebate reservations are subject to termination.</t>
  </si>
  <si>
    <t xml:space="preserve">The rebate post-installation application must be reviewed, signed, and submitted to the DCSEU within 60 days of project completion.  Paid, itemized invoices for qualified products, proof of payment, a W-9 for the payee are required at this time.  The location and business name on the invoice must be consistent with the application information.  Projects with a pre-approved rebate reservation must be completed no later than September 15th, 2015.  </t>
  </si>
  <si>
    <t>The DCSEU reserves the right to require additional supporting documentation as deemed necessary by the DCSEU to confirm eligibility and verify savings.  Applicants are encouraged to call DCSEU Customer Support Specialists at 855-MY-DCSEU (855-693-2738) if they have any questions about documentation requirements.</t>
  </si>
  <si>
    <t>INSPECTIONS</t>
  </si>
  <si>
    <t>All parties agree to allow the DCSEU reasonable access to the installed efficiency improvements, related equipment, and to all documents pertaining to the acquisition and installation of the efficiency improvements for a period of five years after receipt of rebate payment by the DCSEU. No payment will be made until the efficiency improvements have been installed, inspected, and verified by a DCSEU representative, or the DCSEU determines that an inspection is not necessary. When an inspection is deemed necessary, a customer signature will be required. The DCSEU reserves the right to reduce or eliminate incentives associated with the project if the proposed improvements have not been installed as specified, are not in use, or do not operate properly.</t>
  </si>
  <si>
    <t>REBATE PAYMENTS</t>
  </si>
  <si>
    <t xml:space="preserve">The calculated rebate as approved by DCSEU will not exceed 100% of the qualified product purchase price. To confirm the maximum rebate for any incentivized product, please refer to the most recent Business Energy rebate application. Customer is responsible for all costs associated with sales tax, installation, and disposal/recycling. </t>
  </si>
  <si>
    <t>Products must be purchased, installed, and inspected before payment will be issued.  Allow 45 days for delivery of rebate from the date of a completed site inspection by the DCSEU.  Submitting an application with incomplete or missing information will delay check processing and delivery.  Providing false information or altered documents will lead to cancellation of this and future rebate applications, as well as the requirement to return any and all rebates issued.</t>
  </si>
  <si>
    <t>COSTS AND TAXES</t>
  </si>
  <si>
    <t>The Customer understands that the value of the installation costs covered by the DCSEU incentive may be considered by the Internal Revenue Service and other governmental authorities to be taxable income. The Customer therefore agrees to be responsible for paying any taxes or other governmental assessments that result from this agreement.</t>
  </si>
  <si>
    <t>DISCLAIMER</t>
  </si>
  <si>
    <t>The DCSEU does not warrant the performance of equipment installed as part of any efficiency improvements.  The DCSEU disclaims all warranties, whether expressed or implied, including any implied warranty of merchantability or of fitness for a particular purpose, that the design, engineering or construction of the facility, the equipment for any efficiency improvements, or the installation thereof, complies with any specifications, laws, ordinances, regulations, codes, or industry standards. The DCSEU is not responsible for the proper disposal/recycling of any waste generated as a result of the project. No particular manufacturers, products, or system designs are endorsed through this program.</t>
  </si>
  <si>
    <t>CAPACITY CREDITS / ENVIRONMENTAL CREDITS</t>
  </si>
  <si>
    <t>In accepting these terms and conditions, the Customer agrees that the DCSEU holds the sole rights to any electric system capacity credits and / or environmental credits associated with the energy efficiency measures for which incentives have been received. These credits will be used for the benefit of District of Columbia ratepayers.</t>
  </si>
  <si>
    <t>Signature of official authorized to designate third party payee.</t>
  </si>
  <si>
    <t>1.</t>
  </si>
  <si>
    <t>2.</t>
  </si>
  <si>
    <t>3.</t>
  </si>
  <si>
    <t>4.</t>
  </si>
  <si>
    <t>5.</t>
  </si>
  <si>
    <t>DCSEU will process payment after a completed inspection.</t>
  </si>
  <si>
    <t>Steps for Getting a Rebate:</t>
  </si>
  <si>
    <t>Completed and signed Business Energy Rebates 
Pre-approval Application</t>
  </si>
  <si>
    <t>Technical Specifications (Cut Sheets)</t>
  </si>
  <si>
    <t>Description of your business (if the SIC code is unknown)</t>
  </si>
  <si>
    <t>For internal use</t>
  </si>
  <si>
    <t>Payee name (as it appears on a W-9 form)</t>
  </si>
  <si>
    <t>Customer signature (required even if rebate is going to a vendor)</t>
  </si>
  <si>
    <r>
      <t xml:space="preserve">See </t>
    </r>
    <r>
      <rPr>
        <b/>
        <sz val="9"/>
        <color theme="1"/>
        <rFont val="Arial"/>
        <family val="2"/>
      </rPr>
      <t>Requirements &amp; Rebate</t>
    </r>
    <r>
      <rPr>
        <sz val="9"/>
        <color theme="1"/>
        <rFont val="Arial"/>
        <family val="2"/>
      </rPr>
      <t xml:space="preserve"> </t>
    </r>
    <r>
      <rPr>
        <b/>
        <sz val="9"/>
        <color theme="1"/>
        <rFont val="Arial"/>
        <family val="2"/>
      </rPr>
      <t>Amounts</t>
    </r>
    <r>
      <rPr>
        <sz val="9"/>
        <color theme="1"/>
        <rFont val="Arial"/>
        <family val="2"/>
      </rPr>
      <t xml:space="preserve"> to complete the form below.</t>
    </r>
  </si>
  <si>
    <t>Manufacturer &amp; Model Number</t>
  </si>
  <si>
    <t>Hrs/week**</t>
  </si>
  <si>
    <t>Location of installation</t>
  </si>
  <si>
    <t>**For sensors, this is the number of hours that the lights are on per week before controls.</t>
  </si>
  <si>
    <t>Manufacturer &amp; Model #</t>
  </si>
  <si>
    <t>Installation Location</t>
  </si>
  <si>
    <t>Retrofit Metal Halide to HPT8 or T5HO Fixtures</t>
  </si>
  <si>
    <t>New HPT8 Fixtures</t>
  </si>
  <si>
    <t>New T5 Fixtures</t>
  </si>
  <si>
    <t>Ambient Light Fixtures</t>
  </si>
  <si>
    <t>Non-decorative Outdoor Parking &amp; Roadway Fixtures</t>
  </si>
  <si>
    <t>Decorative Outdoor Parking &amp; Roadway Fixtures</t>
  </si>
  <si>
    <t>Parking Garage &amp; Canopy Fixtures</t>
  </si>
  <si>
    <t>Outdoor Flood &amp; Spot Fixtures</t>
  </si>
  <si>
    <t>Air Conditioning</t>
  </si>
  <si>
    <t>Enthalpy Economizers</t>
  </si>
  <si>
    <t>Indirect Water Heaters</t>
  </si>
  <si>
    <t>Tankless Water Heaters</t>
  </si>
  <si>
    <t>Restaurant Pre-rinse 
Spray Valves</t>
  </si>
  <si>
    <t>Faucets and Showerheads</t>
  </si>
  <si>
    <t>ENERGY STAR Clothes Washers</t>
  </si>
  <si>
    <t>Eligible systems are less than 5.4 tons and have EER ≥ 12.0.</t>
  </si>
  <si>
    <t>Eligible systems are less than 5.4 tons and have EER ≥ 11.6.</t>
  </si>
  <si>
    <t>Eligible systems less than 20 tons have EER ≥ 11.5, and eligible systems of 20 or more tons have EER ≥ 10.3.</t>
  </si>
  <si>
    <t>Eligible systems have EER ≥ 14.0.</t>
  </si>
  <si>
    <t>Room air conditioning units are through-the-wall or built-in, self-contained units that have a rated capacity of 2 tons or less.</t>
  </si>
  <si>
    <t>Controls are eligible for rebates ONLY when they are installed with new, qualifying equipment in commercial or industrial buildings.</t>
  </si>
  <si>
    <t>Eligible units have ≥ 94% AFUE.</t>
  </si>
  <si>
    <t>Timed drains are not eligible.</t>
  </si>
  <si>
    <t>Nozzles exceeding 14 CFM at 100 psi do not qualify.</t>
  </si>
  <si>
    <t>Completed and signed Business Energy Rebates 
Post-Installation Application</t>
  </si>
  <si>
    <t>REBATE PAYEE INFORMATION</t>
  </si>
  <si>
    <t>Customer Signature (required even if rebate is going to a vendor)</t>
  </si>
  <si>
    <t>Location of Installation</t>
  </si>
  <si>
    <r>
      <rPr>
        <b/>
        <sz val="11"/>
        <color theme="1"/>
        <rFont val="Arial"/>
        <family val="2"/>
      </rPr>
      <t xml:space="preserve">Notes </t>
    </r>
    <r>
      <rPr>
        <sz val="8"/>
        <color theme="1"/>
        <rFont val="Arial"/>
        <family val="2"/>
      </rPr>
      <t>(required if a measure does not pass)</t>
    </r>
  </si>
  <si>
    <t xml:space="preserve">Date approved: </t>
  </si>
  <si>
    <t>Date approved:</t>
  </si>
  <si>
    <t>Total rebate reserved is……………………..</t>
  </si>
  <si>
    <t>Itemized Invoices for Eligible Equipment</t>
  </si>
  <si>
    <t>Condensing Boilers
(rebate per kBtu/hr)</t>
  </si>
  <si>
    <t>Condensing Furnaces
(rebate per kBtu/hr)</t>
  </si>
  <si>
    <t>DLC - Wall-Wash Luminaires</t>
  </si>
  <si>
    <t>ENERGY STAR - Downlight Pendant, Downlight Surface Mount, Downlight Recessed, Downlight Solid State Retrofit, Wall Sconces</t>
  </si>
  <si>
    <t>Check will be made payable to a third party.</t>
  </si>
  <si>
    <t>Contact first name</t>
  </si>
  <si>
    <t>Contact last name</t>
  </si>
  <si>
    <t>Contact title</t>
  </si>
  <si>
    <t>DATE</t>
  </si>
  <si>
    <t>Date of approval</t>
  </si>
  <si>
    <t>Date of expiration</t>
  </si>
  <si>
    <t>Once your project is complete, please submit a completed and signed Post-installation Application with an itemized project invoice and a W-9 to receive your rebate. Submit your form via email to businessrebates@dcseu.com.</t>
  </si>
  <si>
    <t>Our records show that you recently reserved a rebate with us for the following products and rebate amounts:</t>
  </si>
  <si>
    <t>We are here to help you through the rebate process. Please don’t hesitate to contact us when you have questions, or would like to learn more about high-performance, energy-efficient products.</t>
  </si>
  <si>
    <t>Christian Placencia</t>
  </si>
  <si>
    <t>Program Manager</t>
  </si>
  <si>
    <r>
      <t xml:space="preserve">Looking for more ways to save? Ask the expert at </t>
    </r>
    <r>
      <rPr>
        <u/>
        <sz val="11"/>
        <color rgb="FF0070C0"/>
        <rFont val="Calibri"/>
        <family val="2"/>
        <scheme val="minor"/>
      </rPr>
      <t>http://dcseu.com/for-my-business/ask-an-expert</t>
    </r>
    <r>
      <rPr>
        <sz val="11"/>
        <color theme="1"/>
        <rFont val="Calibri"/>
        <family val="2"/>
        <scheme val="minor"/>
      </rPr>
      <t xml:space="preserve"> to find information on how you can save money on energy-efficient products and equipment, and on energy costs for years to come. We look forward to working with you and answering any questions you may have. </t>
    </r>
  </si>
  <si>
    <t>Thank you for contacting us to verify product eligibility and rebate amounts. For your convenience, we are pleased to provide the list of products you submitted for review and their corresponding eligibility status in the page below.</t>
  </si>
  <si>
    <t>Our records show that you recently reserved a rebate with us for the following products and rebate amounts, listed on the page below.</t>
  </si>
  <si>
    <t>``</t>
  </si>
  <si>
    <t>Site square footage</t>
  </si>
  <si>
    <t>Natural gas is available on-site.</t>
  </si>
  <si>
    <t>This project is a new construction or major renovation.</t>
  </si>
  <si>
    <t>Fluorescent Lighting</t>
  </si>
  <si>
    <t>New Pin-based (Hard-wired) Compact Fluorescent Fixtures</t>
  </si>
  <si>
    <t>The signatories above certify that the measure(s) listed in this inspection form are installed and operating properly at the installation site listed above.</t>
  </si>
  <si>
    <t>Interior LED Applications</t>
  </si>
  <si>
    <t>Case Light Door Fixtures</t>
  </si>
  <si>
    <t>Parking Garage/Canopy Fixtures</t>
  </si>
  <si>
    <t>Condensing Boilers</t>
  </si>
  <si>
    <t>Condensing Furnaces</t>
  </si>
  <si>
    <t>ENERGY STAR Reach-in Refrigerators</t>
  </si>
  <si>
    <t>ENERGY STAR Reach-in Freezers</t>
  </si>
  <si>
    <t>Restaurant Pre-rinse  Spray Valves</t>
  </si>
  <si>
    <t>Fixtures (Wall Packs) and Retrofit Kits: &lt; 30 input watts</t>
  </si>
  <si>
    <t>Fixtures (Wall Packs) and Retrofit Kits: 30 - 75 input watts</t>
  </si>
  <si>
    <t>Fixtures (Wall Packs) and Retrofit Kits: &gt; 75 input watts</t>
  </si>
  <si>
    <t>Flood/Spot Fixture, Architectural: &lt; 1,000 lumens</t>
  </si>
  <si>
    <t>Flood/Spot Fixture, Architectural: 1,000 - 4,000 lumens</t>
  </si>
  <si>
    <t>Flood/Spot Fixture, Architectural: &gt; 4,000 lumens</t>
  </si>
  <si>
    <t>Water Source Heat Pump &lt; 135,000 Btu/hr</t>
  </si>
  <si>
    <t>v3.5</t>
  </si>
  <si>
    <t>Customer Signature</t>
  </si>
  <si>
    <t>DCSEU Signature</t>
  </si>
  <si>
    <t>ARRAY OF MEASURE DESCRIPTIONS</t>
  </si>
  <si>
    <t>Specification/Categorization</t>
  </si>
  <si>
    <t>TRM Category</t>
  </si>
  <si>
    <t>High Performance and Reduced Wattage T8 Lighting Equipment</t>
  </si>
  <si>
    <t>T5 Lighting Equipment</t>
  </si>
  <si>
    <t>CFL Fixture</t>
  </si>
  <si>
    <t>Lighting Controls</t>
  </si>
  <si>
    <t>Solid State Lighting (LED) Lighting Systems</t>
  </si>
  <si>
    <t>ISR</t>
  </si>
  <si>
    <t>OTF</t>
  </si>
  <si>
    <t>Assumed Base Watts</t>
  </si>
  <si>
    <t>Assumed proposed watts</t>
  </si>
  <si>
    <t>Baseline - proposed</t>
  </si>
  <si>
    <t>Annual Demand Savings</t>
  </si>
  <si>
    <t>Annual Energy Savings</t>
  </si>
  <si>
    <t>Annual Fossil Fuel Savings</t>
  </si>
  <si>
    <t>TOTALS:</t>
  </si>
  <si>
    <t>kw Connected</t>
  </si>
  <si>
    <t>WHFe</t>
  </si>
  <si>
    <t>WHFd</t>
  </si>
  <si>
    <t># of lamps</t>
  </si>
  <si>
    <t>SVG (for sensors)</t>
  </si>
  <si>
    <t>Baseline Wattage (based on TRM)</t>
  </si>
  <si>
    <t>Proposed wattage (TRM assumption used if left blank)</t>
  </si>
  <si>
    <t>Hours for demand and lighting energy savings (TRM assumption used if left blank)</t>
  </si>
  <si>
    <t>Hours for cooling energy savings (TRM assumption used if left blank)</t>
  </si>
  <si>
    <t>ASSUMED Hours (ENERGY)</t>
  </si>
  <si>
    <t>Assumed Hours (Cooling)</t>
  </si>
  <si>
    <t>Quantity</t>
  </si>
  <si>
    <t>BDB (Bilevel Dimming)</t>
  </si>
  <si>
    <t>Code + Lamp#</t>
  </si>
  <si>
    <t>Default controlled wattage</t>
  </si>
  <si>
    <t>Hours(cooling)</t>
  </si>
  <si>
    <t>Hours(demand&amp;energy)</t>
  </si>
  <si>
    <t>Check for calculation error</t>
  </si>
  <si>
    <t>Errors?</t>
  </si>
  <si>
    <t>(7511-XXXX)</t>
  </si>
  <si>
    <t xml:space="preserve">DCSEU Business Energy Rebates Project #: </t>
  </si>
  <si>
    <t>Congratulations on the energy-saving improvements you recently completed at your facility. By lowering your energy use, you and thousands of District businesses and households are reducing energy costs, strengthening the local economy, and protecting the environment. Your incentive payment, meant to help offset the cost of your energy efficiency improvement, in the following amount is enclosed:</t>
  </si>
  <si>
    <t>ENTER FINAL INCENTIVE AMOUNT</t>
  </si>
  <si>
    <t>We would like to get your perspective on working with DCSEU. Please complete the enclosed customer satisfaction survey at your earliest convenience and return it using the prepaid envelope. We read every survey as a way to provide continuous improvement to this and other DCSEU services.</t>
  </si>
  <si>
    <t>DCSEU Program Manager: Christian Placencia</t>
  </si>
  <si>
    <t xml:space="preserve">Thank you for working with DCSEU to reduce the energy used in your facilities. Your answers to the questions below will help us improve our services.  </t>
  </si>
  <si>
    <t>Please circle or complete the correct response to each question below.</t>
  </si>
  <si>
    <t>1) DCSEU's service is:</t>
  </si>
  <si>
    <t>Not at all</t>
  </si>
  <si>
    <t>VERY</t>
  </si>
  <si>
    <t>n/a</t>
  </si>
  <si>
    <t xml:space="preserve">b. </t>
  </si>
  <si>
    <t>Prompt</t>
  </si>
  <si>
    <t>Courteous</t>
  </si>
  <si>
    <t xml:space="preserve">a. </t>
  </si>
  <si>
    <t xml:space="preserve">c. </t>
  </si>
  <si>
    <t>Responsive to your needs</t>
  </si>
  <si>
    <t>2) DCSEU's staff is:</t>
  </si>
  <si>
    <t>Helpful</t>
  </si>
  <si>
    <t>Flexible</t>
  </si>
  <si>
    <t>Knowledgeable</t>
  </si>
  <si>
    <t>3) Was DCSEU involved early enough in the project to make a significant impact?</t>
  </si>
  <si>
    <t>4) Would you contact DCSEU again fof future projects?</t>
  </si>
  <si>
    <t>5) Did DCSEU affect your decision to make energy efficient improvements at your facility?</t>
  </si>
  <si>
    <t>No.</t>
  </si>
  <si>
    <t>I do not know.</t>
  </si>
  <si>
    <t>Yes.</t>
  </si>
  <si>
    <t>6) How did you find out about us or where did you obtain the rebate application? (Circle One)</t>
  </si>
  <si>
    <t>a.</t>
  </si>
  <si>
    <t>Supplier</t>
  </si>
  <si>
    <t>b.</t>
  </si>
  <si>
    <t>Contractor</t>
  </si>
  <si>
    <t>c.</t>
  </si>
  <si>
    <t>I'm a returning customer.</t>
  </si>
  <si>
    <t>e.</t>
  </si>
  <si>
    <t>Architect</t>
  </si>
  <si>
    <t>d.</t>
  </si>
  <si>
    <t>Engineer</t>
  </si>
  <si>
    <t>g.</t>
  </si>
  <si>
    <t>DCSEU Employee</t>
  </si>
  <si>
    <t>h.</t>
  </si>
  <si>
    <t>Website</t>
  </si>
  <si>
    <t>i.</t>
  </si>
  <si>
    <t>Utility</t>
  </si>
  <si>
    <t>Other (please fill in)___________________________________________________</t>
  </si>
  <si>
    <t>7) Is there anything you would like to see changed in our services?</t>
  </si>
  <si>
    <t>8) How easy did you find the application to understand and use?</t>
  </si>
  <si>
    <t>Easy</t>
  </si>
  <si>
    <t>I don't know.</t>
  </si>
  <si>
    <t>Very hard</t>
  </si>
  <si>
    <t>9) May we mention your business and/or the projects you’ve completed in DCSEU publications? Research shows that sharing real stories such as your own means more to most people than information on programs alone.</t>
  </si>
  <si>
    <t>Yes, you may publicize the name of my business.</t>
  </si>
  <si>
    <t xml:space="preserve">Yes, you may publicize project details, including energy efficiency actions, estimated 
financial savings and costs, financial incentives and energy savings.
</t>
  </si>
  <si>
    <t>No, please do not publicize the name of my business.</t>
  </si>
  <si>
    <t>Please sign below:</t>
  </si>
  <si>
    <t>Signature</t>
  </si>
  <si>
    <t>It has been a pleasure assisting you on this project, and we would be happy to help you with additional energy efficiency opportunities. Please don’t hesitate to contact us at (202) 479-2222 with any questions or ideas.</t>
  </si>
  <si>
    <t>Demand Savings</t>
  </si>
  <si>
    <t xml:space="preserve"> Location of installation</t>
  </si>
  <si>
    <t>Fossil Fuel Savings</t>
  </si>
  <si>
    <t>Refrigerator/freezer total before approval:</t>
  </si>
  <si>
    <t>Refrigerator/freezer total after approval:</t>
  </si>
  <si>
    <t>LED total before approval:</t>
  </si>
  <si>
    <t>LED total after approval:</t>
  </si>
  <si>
    <t>Totals before approval:</t>
  </si>
  <si>
    <t>Totals after approval:</t>
  </si>
  <si>
    <t>Total after approval (in kWh):</t>
  </si>
  <si>
    <t>Total before approval (in kWh)</t>
  </si>
  <si>
    <r>
      <t>ENERGY STAVINGS CALCULATIONS</t>
    </r>
    <r>
      <rPr>
        <sz val="12"/>
        <color theme="0"/>
        <rFont val="Calibri"/>
        <family val="2"/>
        <scheme val="minor"/>
      </rPr>
      <t xml:space="preserve"> (based on TRM from 1/27/2015  unless noted in comments)</t>
    </r>
  </si>
  <si>
    <r>
      <t xml:space="preserve">Additional TRM vlookup for T8/T5 fixtures </t>
    </r>
    <r>
      <rPr>
        <sz val="14"/>
        <rFont val="Calibri"/>
        <family val="2"/>
        <scheme val="minor"/>
      </rPr>
      <t>(all values based on 1/27/2015 TRM Assumptions)</t>
    </r>
  </si>
  <si>
    <r>
      <t xml:space="preserve">Additional TRM vlookup for Refrigeration Measures </t>
    </r>
    <r>
      <rPr>
        <sz val="14"/>
        <rFont val="Calibri"/>
        <family val="2"/>
        <scheme val="minor"/>
      </rPr>
      <t>(all values based on 1/27/2015 TRM assumptions)</t>
    </r>
  </si>
  <si>
    <t>(See additional T8/T5 table below)</t>
  </si>
  <si>
    <t>If row has a measure, =row</t>
  </si>
  <si>
    <t>measure has trm value in application (true or false)</t>
  </si>
  <si>
    <t>ENTER PROJECT NUMBER (7511-XXXX)</t>
  </si>
  <si>
    <t xml:space="preserve">Project #: </t>
  </si>
  <si>
    <t>Grand totals:</t>
  </si>
  <si>
    <t>Subtotals:</t>
  </si>
  <si>
    <t>Non-LED Lighting and Control total before approval:</t>
  </si>
  <si>
    <t>Non-LED Lighting and Control total after approval:</t>
  </si>
  <si>
    <t>LED Lighting total before approval (in kWh):</t>
  </si>
  <si>
    <t>LED Lighting total after approval (in kWh):</t>
  </si>
  <si>
    <t>Commercial Refrigerators and Freezers total after approval (in kWh):</t>
  </si>
  <si>
    <t>Commercial Refrigerators and Freezers total before approval (in kWh):</t>
  </si>
  <si>
    <t>Grand Totals:</t>
  </si>
  <si>
    <t>Total before approval:</t>
  </si>
  <si>
    <t>Total after approval:</t>
  </si>
  <si>
    <t>LED Lighting total before approval:</t>
  </si>
  <si>
    <t>LED Lighting total after approval:</t>
  </si>
  <si>
    <t>Commercial Refrigerators and Freezers total before approval:</t>
  </si>
  <si>
    <t>Commercial Refrigerators and Freezers total after approval:</t>
  </si>
  <si>
    <t>Calculation Errors?</t>
  </si>
  <si>
    <t>Non-LED Lighting and Control total before approval (in kWh):</t>
  </si>
  <si>
    <t>POST-INSTALLATION CHECKLIST</t>
  </si>
  <si>
    <r>
      <rPr>
        <b/>
        <sz val="14"/>
        <color theme="1"/>
        <rFont val="Arial Narrow"/>
        <family val="2"/>
      </rPr>
      <t>Total estimated annual energy savings</t>
    </r>
    <r>
      <rPr>
        <sz val="14"/>
        <color theme="1"/>
        <rFont val="Arial"/>
        <family val="2"/>
      </rPr>
      <t xml:space="preserve"> </t>
    </r>
    <r>
      <rPr>
        <sz val="11"/>
        <color theme="1"/>
        <rFont val="Arial"/>
        <family val="2"/>
      </rPr>
      <t xml:space="preserve">
(includes Non-LED Lighting and Controls, LED Lighting, and Commercial Refrigerators and Freezers - all other measures excluded)</t>
    </r>
  </si>
  <si>
    <r>
      <t xml:space="preserve">Yields </t>
    </r>
    <r>
      <rPr>
        <sz val="11"/>
        <color theme="1"/>
        <rFont val="Arial Narrow"/>
        <family val="2"/>
      </rPr>
      <t>(mWh/$10,000)</t>
    </r>
  </si>
  <si>
    <t>Non-LED Lighting and Control total after approval (in kWh):</t>
  </si>
  <si>
    <t>2' x 2' Ambient Light Fixtures</t>
  </si>
  <si>
    <t>Notes on Annual kWh Savings Calculations</t>
  </si>
  <si>
    <t>• The following categories are included:</t>
  </si>
  <si>
    <t>o   Non-LED Lighting (except screw-based induction bulbs)</t>
  </si>
  <si>
    <t>o   Lighting Controls</t>
  </si>
  <si>
    <t>o   LED Lighting</t>
  </si>
  <si>
    <t>o   Commercial Refrigerators &amp; Freezers</t>
  </si>
  <si>
    <t>• All other categories are not calculated, so applications that include measures in other categories will be low estimates.</t>
  </si>
  <si>
    <t>• Screw-base LED bulb savings estimates generally run lower than the prescriptive tool</t>
  </si>
  <si>
    <t>• Exterior LED fixture estimates generally run lower than the prescriptive tool</t>
  </si>
  <si>
    <t>• Refrigeration &amp; freezer estimates match the prescriptive tool exactly</t>
  </si>
  <si>
    <t>]</t>
  </si>
  <si>
    <t>Applications for pre-approval of 2015 DCSEU Business Energy rebates will be accepted until June 30th, 2015, unless allotted funds are depleted prior to this date.  The 2015 DCSEU program dates and application submittal requirements are as follows: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</si>
</sst>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quot;$&quot;#,##0"/>
    <numFmt numFmtId="165" formatCode="#&quot; lm&quot;"/>
    <numFmt numFmtId="166" formatCode="#&quot; w&quot;"/>
    <numFmt numFmtId="167" formatCode="#&quot; hrs/wk&quot;"/>
    <numFmt numFmtId="168" formatCode="#&quot; ft²&quot;"/>
    <numFmt numFmtId="169" formatCode="[$-F800]dddd\,\ mmmm\ dd\,\ yyyy"/>
    <numFmt numFmtId="170" formatCode="[$-409]mmmm\ d\,\ yyyy;@"/>
    <numFmt numFmtId="171" formatCode="&quot;$&quot;#,##0.00"/>
  </numFmts>
  <fonts count="64" x14ac:knownFonts="1">
    <font>
      <sz val="11"/>
      <color theme="1"/>
      <name val="Calibri"/>
      <family val="2"/>
      <scheme val="minor"/>
    </font>
    <font>
      <sz val="11"/>
      <color theme="1"/>
      <name val="Arial"/>
      <family val="2"/>
    </font>
    <font>
      <sz val="16"/>
      <color theme="1"/>
      <name val="Arial Narrow"/>
      <family val="2"/>
    </font>
    <font>
      <sz val="9"/>
      <color theme="1"/>
      <name val="Arial"/>
      <family val="2"/>
    </font>
    <font>
      <sz val="8"/>
      <color theme="1"/>
      <name val="Arial"/>
      <family val="2"/>
    </font>
    <font>
      <sz val="9"/>
      <name val="Arial"/>
      <family val="2"/>
    </font>
    <font>
      <sz val="9"/>
      <color theme="1" tint="0.34998626667073579"/>
      <name val="Arial"/>
      <family val="2"/>
    </font>
    <font>
      <sz val="9"/>
      <color theme="1"/>
      <name val="Arial Narrow"/>
      <family val="2"/>
    </font>
    <font>
      <sz val="11"/>
      <name val="Arial"/>
      <family val="2"/>
    </font>
    <font>
      <sz val="11"/>
      <color theme="1"/>
      <name val="Arial Narrow"/>
      <family val="2"/>
    </font>
    <font>
      <b/>
      <sz val="11"/>
      <color theme="1"/>
      <name val="Arial Narrow"/>
      <family val="2"/>
    </font>
    <font>
      <b/>
      <sz val="11"/>
      <color theme="1"/>
      <name val="Arial"/>
      <family val="2"/>
    </font>
    <font>
      <i/>
      <sz val="11"/>
      <color theme="1"/>
      <name val="Arial Narrow"/>
      <family val="2"/>
    </font>
    <font>
      <sz val="11"/>
      <name val="Calibri"/>
      <family val="2"/>
      <scheme val="minor"/>
    </font>
    <font>
      <sz val="9"/>
      <color theme="1"/>
      <name val="Calibri"/>
      <family val="2"/>
      <scheme val="minor"/>
    </font>
    <font>
      <sz val="12"/>
      <color theme="1"/>
      <name val="Calibri"/>
      <family val="2"/>
      <scheme val="minor"/>
    </font>
    <font>
      <sz val="18"/>
      <color theme="1"/>
      <name val="Arial Narrow"/>
      <family val="2"/>
    </font>
    <font>
      <sz val="10"/>
      <color theme="1"/>
      <name val="Arial"/>
      <family val="2"/>
    </font>
    <font>
      <sz val="16"/>
      <color theme="1"/>
      <name val="Arial"/>
      <family val="2"/>
    </font>
    <font>
      <b/>
      <sz val="9"/>
      <color theme="1"/>
      <name val="Arial"/>
      <family val="2"/>
    </font>
    <font>
      <u/>
      <sz val="9"/>
      <color theme="1"/>
      <name val="Arial"/>
      <family val="2"/>
    </font>
    <font>
      <strike/>
      <sz val="9"/>
      <color theme="1"/>
      <name val="Arial"/>
      <family val="2"/>
    </font>
    <font>
      <u/>
      <sz val="11"/>
      <color theme="10"/>
      <name val="Calibri"/>
      <family val="2"/>
      <scheme val="minor"/>
    </font>
    <font>
      <sz val="10.5"/>
      <color theme="1"/>
      <name val="Arial Narrow"/>
      <family val="2"/>
    </font>
    <font>
      <u/>
      <sz val="11"/>
      <color theme="10"/>
      <name val="Arial Narrow"/>
      <family val="2"/>
    </font>
    <font>
      <sz val="10"/>
      <color theme="1" tint="0.34998626667073579"/>
      <name val="Arial"/>
      <family val="2"/>
    </font>
    <font>
      <u/>
      <sz val="11"/>
      <color rgb="FF0070C0"/>
      <name val="Calibri"/>
      <family val="2"/>
      <scheme val="minor"/>
    </font>
    <font>
      <sz val="10"/>
      <color theme="1"/>
      <name val="Calibri"/>
      <family val="2"/>
      <scheme val="minor"/>
    </font>
    <font>
      <sz val="8"/>
      <color theme="1"/>
      <name val="Calibri"/>
      <family val="2"/>
      <scheme val="minor"/>
    </font>
    <font>
      <sz val="8.5"/>
      <color theme="1"/>
      <name val="Arial"/>
      <family val="2"/>
    </font>
    <font>
      <b/>
      <sz val="11"/>
      <name val="Calibri"/>
      <family val="2"/>
      <scheme val="minor"/>
    </font>
    <font>
      <sz val="9"/>
      <color indexed="81"/>
      <name val="Tahoma"/>
      <family val="2"/>
    </font>
    <font>
      <b/>
      <sz val="9"/>
      <color indexed="81"/>
      <name val="Tahoma"/>
      <family val="2"/>
    </font>
    <font>
      <b/>
      <sz val="11"/>
      <color theme="1"/>
      <name val="Calibri"/>
      <family val="2"/>
      <scheme val="minor"/>
    </font>
    <font>
      <sz val="11"/>
      <color theme="1"/>
      <name val="Calibri"/>
      <family val="2"/>
      <scheme val="minor"/>
    </font>
    <font>
      <sz val="9"/>
      <color theme="0"/>
      <name val="Arial"/>
      <family val="2"/>
    </font>
    <font>
      <sz val="10"/>
      <color theme="1"/>
      <name val="Arial Narrow"/>
      <family val="2"/>
    </font>
    <font>
      <b/>
      <sz val="10"/>
      <color theme="1"/>
      <name val="Arial"/>
      <family val="2"/>
    </font>
    <font>
      <b/>
      <sz val="14"/>
      <name val="Calibri"/>
      <family val="2"/>
      <scheme val="minor"/>
    </font>
    <font>
      <sz val="10"/>
      <name val="Arial"/>
      <family val="2"/>
    </font>
    <font>
      <u/>
      <sz val="10"/>
      <color indexed="12"/>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theme="0"/>
      <name val="Calibri"/>
      <family val="2"/>
      <scheme val="minor"/>
    </font>
    <font>
      <sz val="12"/>
      <color theme="0"/>
      <name val="Calibri"/>
      <family val="2"/>
      <scheme val="minor"/>
    </font>
    <font>
      <sz val="14"/>
      <name val="Calibri"/>
      <family val="2"/>
      <scheme val="minor"/>
    </font>
    <font>
      <sz val="14"/>
      <color theme="1"/>
      <name val="Arial"/>
      <family val="2"/>
    </font>
    <font>
      <b/>
      <sz val="14"/>
      <color theme="1"/>
      <name val="Arial Narrow"/>
      <family val="2"/>
    </font>
    <font>
      <b/>
      <sz val="16"/>
      <color theme="1"/>
      <name val="Arial Narrow"/>
      <family val="2"/>
    </font>
  </fonts>
  <fills count="34">
    <fill>
      <patternFill patternType="none"/>
    </fill>
    <fill>
      <patternFill patternType="gray125"/>
    </fill>
    <fill>
      <patternFill patternType="solid">
        <fgColor rgb="FF00B0F0"/>
        <bgColor indexed="64"/>
      </patternFill>
    </fill>
    <fill>
      <patternFill patternType="solid">
        <fgColor theme="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5" tint="0.39997558519241921"/>
        <bgColor indexed="64"/>
      </patternFill>
    </fill>
    <fill>
      <patternFill patternType="solid">
        <fgColor theme="5" tint="-0.249977111117893"/>
        <bgColor indexed="64"/>
      </patternFill>
    </fill>
    <fill>
      <patternFill patternType="solid">
        <fgColor theme="3" tint="0.59999389629810485"/>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right/>
      <top style="thin">
        <color theme="3"/>
      </top>
      <bottom/>
      <diagonal/>
    </border>
    <border>
      <left/>
      <right/>
      <top style="thin">
        <color theme="3"/>
      </top>
      <bottom style="thin">
        <color theme="3"/>
      </bottom>
      <diagonal/>
    </border>
    <border>
      <left/>
      <right/>
      <top/>
      <bottom style="thin">
        <color theme="3"/>
      </bottom>
      <diagonal/>
    </border>
    <border>
      <left/>
      <right/>
      <top/>
      <bottom style="medium">
        <color indexed="64"/>
      </bottom>
      <diagonal/>
    </border>
    <border>
      <left/>
      <right/>
      <top style="thin">
        <color theme="0" tint="-0.499984740745262"/>
      </top>
      <bottom style="thin">
        <color theme="0" tint="-0.499984740745262"/>
      </bottom>
      <diagonal/>
    </border>
    <border>
      <left/>
      <right style="thin">
        <color indexed="64"/>
      </right>
      <top/>
      <bottom/>
      <diagonal/>
    </border>
    <border>
      <left/>
      <right/>
      <top style="medium">
        <color indexed="64"/>
      </top>
      <bottom style="thin">
        <color theme="3"/>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1"/>
      </top>
      <bottom style="thin">
        <color theme="1"/>
      </bottom>
      <diagonal/>
    </border>
    <border>
      <left/>
      <right/>
      <top/>
      <bottom style="thin">
        <color theme="1"/>
      </bottom>
      <diagonal/>
    </border>
    <border>
      <left/>
      <right/>
      <top style="thin">
        <color theme="1"/>
      </top>
      <bottom/>
      <diagonal/>
    </border>
    <border>
      <left/>
      <right/>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40">
    <xf numFmtId="0" fontId="0" fillId="0" borderId="0"/>
    <xf numFmtId="0" fontId="22" fillId="0" borderId="0" applyNumberFormat="0" applyFill="0" applyBorder="0" applyAlignment="0" applyProtection="0"/>
    <xf numFmtId="44" fontId="34" fillId="0" borderId="0" applyFont="0" applyFill="0" applyBorder="0" applyAlignment="0" applyProtection="0"/>
    <xf numFmtId="0" fontId="39" fillId="0" borderId="0"/>
    <xf numFmtId="44" fontId="34" fillId="0" borderId="0" applyFont="0" applyFill="0" applyBorder="0" applyAlignment="0" applyProtection="0"/>
    <xf numFmtId="43" fontId="34"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16" borderId="0" applyNumberFormat="0" applyBorder="0" applyAlignment="0" applyProtection="0"/>
    <xf numFmtId="0" fontId="42" fillId="23"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16"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3" fillId="28" borderId="0" applyNumberFormat="0" applyBorder="0" applyAlignment="0" applyProtection="0"/>
    <xf numFmtId="0" fontId="44" fillId="15" borderId="21" applyNumberFormat="0" applyAlignment="0" applyProtection="0"/>
    <xf numFmtId="0" fontId="45" fillId="29" borderId="22" applyNumberFormat="0" applyAlignment="0" applyProtection="0"/>
    <xf numFmtId="43" fontId="39" fillId="0" borderId="0" applyFont="0" applyFill="0" applyBorder="0" applyAlignment="0" applyProtection="0"/>
    <xf numFmtId="44" fontId="39" fillId="0" borderId="0" applyFon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23" applyNumberFormat="0" applyFill="0" applyAlignment="0" applyProtection="0"/>
    <xf numFmtId="0" fontId="49" fillId="0" borderId="24" applyNumberFormat="0" applyFill="0" applyAlignment="0" applyProtection="0"/>
    <xf numFmtId="0" fontId="50" fillId="0" borderId="25" applyNumberFormat="0" applyFill="0" applyAlignment="0" applyProtection="0"/>
    <xf numFmtId="0" fontId="50" fillId="0" borderId="0" applyNumberFormat="0" applyFill="0" applyBorder="0" applyAlignment="0" applyProtection="0"/>
    <xf numFmtId="0" fontId="40" fillId="0" borderId="0" applyNumberFormat="0" applyFill="0" applyBorder="0" applyAlignment="0" applyProtection="0"/>
    <xf numFmtId="0" fontId="51" fillId="16" borderId="21" applyNumberFormat="0" applyAlignment="0" applyProtection="0"/>
    <xf numFmtId="0" fontId="52" fillId="0" borderId="26" applyNumberFormat="0" applyFill="0" applyAlignment="0" applyProtection="0"/>
    <xf numFmtId="0" fontId="53" fillId="21" borderId="0" applyNumberFormat="0" applyBorder="0" applyAlignment="0" applyProtection="0"/>
    <xf numFmtId="0" fontId="39" fillId="17" borderId="27" applyNumberFormat="0" applyFont="0" applyAlignment="0" applyProtection="0"/>
    <xf numFmtId="0" fontId="54" fillId="15" borderId="28" applyNumberFormat="0" applyAlignment="0" applyProtection="0"/>
    <xf numFmtId="9" fontId="39" fillId="0" borderId="0" applyFont="0" applyFill="0" applyBorder="0" applyAlignment="0" applyProtection="0"/>
    <xf numFmtId="0" fontId="55" fillId="0" borderId="0" applyNumberFormat="0" applyFill="0" applyBorder="0" applyAlignment="0" applyProtection="0"/>
    <xf numFmtId="0" fontId="56" fillId="0" borderId="29" applyNumberFormat="0" applyFill="0" applyAlignment="0" applyProtection="0"/>
    <xf numFmtId="0" fontId="57" fillId="0" borderId="0" applyNumberFormat="0" applyFill="0" applyBorder="0" applyAlignment="0" applyProtection="0"/>
    <xf numFmtId="0" fontId="39" fillId="0" borderId="0"/>
    <xf numFmtId="0" fontId="34" fillId="0" borderId="0"/>
    <xf numFmtId="0" fontId="39" fillId="0" borderId="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16" borderId="0" applyNumberFormat="0" applyBorder="0" applyAlignment="0" applyProtection="0"/>
    <xf numFmtId="0" fontId="42" fillId="23"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16"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3" fillId="28" borderId="0" applyNumberFormat="0" applyBorder="0" applyAlignment="0" applyProtection="0"/>
    <xf numFmtId="0" fontId="44" fillId="15" borderId="21" applyNumberFormat="0" applyAlignment="0" applyProtection="0"/>
    <xf numFmtId="0" fontId="45" fillId="29" borderId="22" applyNumberFormat="0" applyAlignment="0" applyProtection="0"/>
    <xf numFmtId="43" fontId="39" fillId="0" borderId="0" applyFont="0" applyFill="0" applyBorder="0" applyAlignment="0" applyProtection="0"/>
    <xf numFmtId="44" fontId="39" fillId="0" borderId="0" applyFon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23" applyNumberFormat="0" applyFill="0" applyAlignment="0" applyProtection="0"/>
    <xf numFmtId="0" fontId="49" fillId="0" borderId="24" applyNumberFormat="0" applyFill="0" applyAlignment="0" applyProtection="0"/>
    <xf numFmtId="0" fontId="50" fillId="0" borderId="25" applyNumberFormat="0" applyFill="0" applyAlignment="0" applyProtection="0"/>
    <xf numFmtId="0" fontId="50" fillId="0" borderId="0" applyNumberFormat="0" applyFill="0" applyBorder="0" applyAlignment="0" applyProtection="0"/>
    <xf numFmtId="0" fontId="40" fillId="0" borderId="0" applyNumberFormat="0" applyFill="0" applyBorder="0" applyAlignment="0" applyProtection="0"/>
    <xf numFmtId="0" fontId="51" fillId="16" borderId="21" applyNumberFormat="0" applyAlignment="0" applyProtection="0"/>
    <xf numFmtId="0" fontId="52" fillId="0" borderId="26" applyNumberFormat="0" applyFill="0" applyAlignment="0" applyProtection="0"/>
    <xf numFmtId="0" fontId="53" fillId="21" borderId="0" applyNumberFormat="0" applyBorder="0" applyAlignment="0" applyProtection="0"/>
    <xf numFmtId="0" fontId="39" fillId="17" borderId="27" applyNumberFormat="0" applyFont="0" applyAlignment="0" applyProtection="0"/>
    <xf numFmtId="0" fontId="54" fillId="15" borderId="28" applyNumberFormat="0" applyAlignment="0" applyProtection="0"/>
    <xf numFmtId="9" fontId="39" fillId="0" borderId="0" applyFont="0" applyFill="0" applyBorder="0" applyAlignment="0" applyProtection="0"/>
    <xf numFmtId="0" fontId="55" fillId="0" borderId="0" applyNumberFormat="0" applyFill="0" applyBorder="0" applyAlignment="0" applyProtection="0"/>
    <xf numFmtId="0" fontId="56" fillId="0" borderId="29" applyNumberFormat="0" applyFill="0" applyAlignment="0" applyProtection="0"/>
    <xf numFmtId="0" fontId="57" fillId="0" borderId="0" applyNumberFormat="0" applyFill="0" applyBorder="0" applyAlignment="0" applyProtection="0"/>
    <xf numFmtId="0" fontId="34" fillId="0" borderId="0"/>
    <xf numFmtId="44"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44" fontId="34" fillId="0" borderId="0" applyFont="0" applyFill="0" applyBorder="0" applyAlignment="0" applyProtection="0"/>
    <xf numFmtId="9" fontId="34" fillId="0" borderId="0" applyFont="0" applyFill="0" applyBorder="0" applyAlignment="0" applyProtection="0"/>
    <xf numFmtId="43" fontId="39" fillId="0" borderId="0" applyFont="0" applyFill="0" applyBorder="0" applyAlignment="0" applyProtection="0"/>
    <xf numFmtId="0" fontId="34" fillId="0" borderId="0"/>
    <xf numFmtId="0" fontId="34" fillId="0" borderId="0"/>
    <xf numFmtId="44"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44" fontId="34" fillId="0" borderId="0" applyFont="0" applyFill="0" applyBorder="0" applyAlignment="0" applyProtection="0"/>
    <xf numFmtId="9" fontId="34" fillId="0" borderId="0" applyFont="0" applyFill="0" applyBorder="0" applyAlignment="0" applyProtection="0"/>
    <xf numFmtId="0" fontId="34" fillId="0" borderId="0"/>
    <xf numFmtId="0" fontId="22" fillId="0" borderId="0" applyNumberFormat="0" applyFill="0" applyBorder="0" applyAlignment="0" applyProtection="0"/>
    <xf numFmtId="0" fontId="34" fillId="0" borderId="0"/>
    <xf numFmtId="44" fontId="34" fillId="0" borderId="0" applyFont="0" applyFill="0" applyBorder="0" applyAlignment="0" applyProtection="0"/>
    <xf numFmtId="43" fontId="34" fillId="0" borderId="0" applyFont="0" applyFill="0" applyBorder="0" applyAlignment="0" applyProtection="0"/>
    <xf numFmtId="0" fontId="44" fillId="15" borderId="21" applyNumberFormat="0" applyAlignment="0" applyProtection="0"/>
    <xf numFmtId="0" fontId="51" fillId="16" borderId="21" applyNumberFormat="0" applyAlignment="0" applyProtection="0"/>
    <xf numFmtId="0" fontId="39" fillId="17" borderId="27" applyNumberFormat="0" applyFont="0" applyAlignment="0" applyProtection="0"/>
    <xf numFmtId="0" fontId="54" fillId="15" borderId="28" applyNumberFormat="0" applyAlignment="0" applyProtection="0"/>
    <xf numFmtId="0" fontId="56" fillId="0" borderId="29" applyNumberFormat="0" applyFill="0" applyAlignment="0" applyProtection="0"/>
    <xf numFmtId="0" fontId="34" fillId="0" borderId="0"/>
    <xf numFmtId="0" fontId="44" fillId="15" borderId="21" applyNumberFormat="0" applyAlignment="0" applyProtection="0"/>
    <xf numFmtId="0" fontId="51" fillId="16" borderId="21" applyNumberFormat="0" applyAlignment="0" applyProtection="0"/>
    <xf numFmtId="0" fontId="39" fillId="17" borderId="27" applyNumberFormat="0" applyFont="0" applyAlignment="0" applyProtection="0"/>
    <xf numFmtId="0" fontId="54" fillId="15" borderId="28" applyNumberFormat="0" applyAlignment="0" applyProtection="0"/>
    <xf numFmtId="0" fontId="56" fillId="0" borderId="29" applyNumberFormat="0" applyFill="0" applyAlignment="0" applyProtection="0"/>
    <xf numFmtId="0" fontId="34" fillId="0" borderId="0"/>
    <xf numFmtId="44"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44"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44"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44"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9" fillId="0" borderId="0"/>
    <xf numFmtId="44" fontId="34" fillId="0" borderId="0" applyFont="0" applyFill="0" applyBorder="0" applyAlignment="0" applyProtection="0"/>
    <xf numFmtId="43" fontId="34" fillId="0" borderId="0" applyFont="0" applyFill="0" applyBorder="0" applyAlignment="0" applyProtection="0"/>
    <xf numFmtId="0" fontId="44" fillId="15" borderId="21" applyNumberFormat="0" applyAlignment="0" applyProtection="0"/>
    <xf numFmtId="0" fontId="51" fillId="16" borderId="21" applyNumberFormat="0" applyAlignment="0" applyProtection="0"/>
    <xf numFmtId="0" fontId="39" fillId="17" borderId="27" applyNumberFormat="0" applyFont="0" applyAlignment="0" applyProtection="0"/>
    <xf numFmtId="0" fontId="34" fillId="0" borderId="0"/>
    <xf numFmtId="0" fontId="44" fillId="15" borderId="21" applyNumberFormat="0" applyAlignment="0" applyProtection="0"/>
    <xf numFmtId="0" fontId="51" fillId="16" borderId="21" applyNumberFormat="0" applyAlignment="0" applyProtection="0"/>
    <xf numFmtId="0" fontId="39" fillId="17" borderId="27" applyNumberFormat="0" applyFont="0" applyAlignment="0" applyProtection="0"/>
    <xf numFmtId="0" fontId="34" fillId="0" borderId="0"/>
    <xf numFmtId="44"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44"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44"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44"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44" fontId="34" fillId="0" borderId="0" applyFont="0" applyFill="0" applyBorder="0" applyAlignment="0" applyProtection="0"/>
    <xf numFmtId="43" fontId="34" fillId="0" borderId="0" applyFont="0" applyFill="0" applyBorder="0" applyAlignment="0" applyProtection="0"/>
    <xf numFmtId="0" fontId="44" fillId="15" borderId="21" applyNumberFormat="0" applyAlignment="0" applyProtection="0"/>
    <xf numFmtId="0" fontId="51" fillId="16" borderId="21" applyNumberFormat="0" applyAlignment="0" applyProtection="0"/>
    <xf numFmtId="0" fontId="39" fillId="17" borderId="27" applyNumberFormat="0" applyFont="0" applyAlignment="0" applyProtection="0"/>
    <xf numFmtId="0" fontId="54" fillId="15" borderId="30" applyNumberFormat="0" applyAlignment="0" applyProtection="0"/>
    <xf numFmtId="0" fontId="56" fillId="0" borderId="31" applyNumberFormat="0" applyFill="0" applyAlignment="0" applyProtection="0"/>
    <xf numFmtId="0" fontId="34" fillId="0" borderId="0"/>
    <xf numFmtId="0" fontId="44" fillId="15" borderId="21" applyNumberFormat="0" applyAlignment="0" applyProtection="0"/>
    <xf numFmtId="0" fontId="51" fillId="16" borderId="21" applyNumberFormat="0" applyAlignment="0" applyProtection="0"/>
    <xf numFmtId="0" fontId="39" fillId="17" borderId="27" applyNumberFormat="0" applyFont="0" applyAlignment="0" applyProtection="0"/>
    <xf numFmtId="0" fontId="54" fillId="15" borderId="30" applyNumberFormat="0" applyAlignment="0" applyProtection="0"/>
    <xf numFmtId="0" fontId="56" fillId="0" borderId="31" applyNumberFormat="0" applyFill="0" applyAlignment="0" applyProtection="0"/>
    <xf numFmtId="0" fontId="34" fillId="0" borderId="0"/>
    <xf numFmtId="44"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44"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44"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44"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44" fillId="15" borderId="32" applyNumberFormat="0" applyAlignment="0" applyProtection="0"/>
    <xf numFmtId="0" fontId="51" fillId="16" borderId="32" applyNumberFormat="0" applyAlignment="0" applyProtection="0"/>
    <xf numFmtId="0" fontId="39" fillId="17" borderId="33" applyNumberFormat="0" applyFont="0" applyAlignment="0" applyProtection="0"/>
    <xf numFmtId="0" fontId="44" fillId="15" borderId="32" applyNumberFormat="0" applyAlignment="0" applyProtection="0"/>
    <xf numFmtId="0" fontId="51" fillId="16" borderId="32" applyNumberFormat="0" applyAlignment="0" applyProtection="0"/>
    <xf numFmtId="0" fontId="39" fillId="17" borderId="33" applyNumberFormat="0" applyFont="0" applyAlignment="0" applyProtection="0"/>
    <xf numFmtId="0" fontId="44" fillId="15" borderId="34" applyNumberFormat="0" applyAlignment="0" applyProtection="0"/>
    <xf numFmtId="0" fontId="51" fillId="16" borderId="34" applyNumberFormat="0" applyAlignment="0" applyProtection="0"/>
    <xf numFmtId="0" fontId="39" fillId="17" borderId="35" applyNumberFormat="0" applyFont="0" applyAlignment="0" applyProtection="0"/>
    <xf numFmtId="0" fontId="54" fillId="15" borderId="36" applyNumberFormat="0" applyAlignment="0" applyProtection="0"/>
    <xf numFmtId="0" fontId="56" fillId="0" borderId="37" applyNumberFormat="0" applyFill="0" applyAlignment="0" applyProtection="0"/>
    <xf numFmtId="0" fontId="44" fillId="15" borderId="34" applyNumberFormat="0" applyAlignment="0" applyProtection="0"/>
    <xf numFmtId="0" fontId="51" fillId="16" borderId="34" applyNumberFormat="0" applyAlignment="0" applyProtection="0"/>
    <xf numFmtId="0" fontId="39" fillId="17" borderId="35" applyNumberFormat="0" applyFont="0" applyAlignment="0" applyProtection="0"/>
    <xf numFmtId="0" fontId="54" fillId="15" borderId="36" applyNumberFormat="0" applyAlignment="0" applyProtection="0"/>
    <xf numFmtId="0" fontId="56" fillId="0" borderId="37" applyNumberFormat="0" applyFill="0" applyAlignment="0" applyProtection="0"/>
    <xf numFmtId="0" fontId="44" fillId="15" borderId="34" applyNumberFormat="0" applyAlignment="0" applyProtection="0"/>
    <xf numFmtId="0" fontId="51" fillId="16" borderId="34" applyNumberFormat="0" applyAlignment="0" applyProtection="0"/>
    <xf numFmtId="0" fontId="39" fillId="17" borderId="35" applyNumberFormat="0" applyFont="0" applyAlignment="0" applyProtection="0"/>
    <xf numFmtId="0" fontId="44" fillId="15" borderId="34" applyNumberFormat="0" applyAlignment="0" applyProtection="0"/>
    <xf numFmtId="0" fontId="51" fillId="16" borderId="34" applyNumberFormat="0" applyAlignment="0" applyProtection="0"/>
    <xf numFmtId="0" fontId="39" fillId="17" borderId="35" applyNumberFormat="0" applyFont="0" applyAlignment="0" applyProtection="0"/>
    <xf numFmtId="0" fontId="44" fillId="15" borderId="34" applyNumberFormat="0" applyAlignment="0" applyProtection="0"/>
    <xf numFmtId="0" fontId="51" fillId="16" borderId="34" applyNumberFormat="0" applyAlignment="0" applyProtection="0"/>
    <xf numFmtId="0" fontId="39" fillId="17" borderId="35" applyNumberFormat="0" applyFont="0" applyAlignment="0" applyProtection="0"/>
    <xf numFmtId="0" fontId="54" fillId="15" borderId="36" applyNumberFormat="0" applyAlignment="0" applyProtection="0"/>
    <xf numFmtId="0" fontId="56" fillId="0" borderId="37" applyNumberFormat="0" applyFill="0" applyAlignment="0" applyProtection="0"/>
    <xf numFmtId="0" fontId="44" fillId="15" borderId="34" applyNumberFormat="0" applyAlignment="0" applyProtection="0"/>
    <xf numFmtId="0" fontId="51" fillId="16" borderId="34" applyNumberFormat="0" applyAlignment="0" applyProtection="0"/>
    <xf numFmtId="0" fontId="39" fillId="17" borderId="35" applyNumberFormat="0" applyFont="0" applyAlignment="0" applyProtection="0"/>
    <xf numFmtId="0" fontId="54" fillId="15" borderId="36" applyNumberFormat="0" applyAlignment="0" applyProtection="0"/>
    <xf numFmtId="0" fontId="56" fillId="0" borderId="37" applyNumberFormat="0" applyFill="0" applyAlignment="0" applyProtection="0"/>
    <xf numFmtId="43" fontId="34" fillId="0" borderId="0" applyFont="0" applyFill="0" applyBorder="0" applyAlignment="0" applyProtection="0"/>
  </cellStyleXfs>
  <cellXfs count="775">
    <xf numFmtId="0" fontId="0" fillId="0" borderId="0" xfId="0"/>
    <xf numFmtId="0" fontId="1" fillId="0" borderId="0" xfId="0" applyFont="1"/>
    <xf numFmtId="0" fontId="2" fillId="0" borderId="0" xfId="0" applyFont="1"/>
    <xf numFmtId="0" fontId="1" fillId="0" borderId="0" xfId="0" applyFont="1" applyFill="1"/>
    <xf numFmtId="0" fontId="3" fillId="0" borderId="0" xfId="0" applyFont="1"/>
    <xf numFmtId="0" fontId="1" fillId="0" borderId="0" xfId="0" applyFont="1" applyBorder="1"/>
    <xf numFmtId="0" fontId="3" fillId="0" borderId="0" xfId="0" applyFont="1" applyBorder="1"/>
    <xf numFmtId="0" fontId="3" fillId="0" borderId="0" xfId="0" applyFont="1" applyAlignment="1">
      <alignment vertical="top"/>
    </xf>
    <xf numFmtId="0" fontId="3" fillId="0" borderId="0" xfId="0" applyFont="1" applyAlignment="1">
      <alignment horizontal="center"/>
    </xf>
    <xf numFmtId="0" fontId="3" fillId="0" borderId="0" xfId="0" applyFont="1" applyAlignment="1"/>
    <xf numFmtId="0" fontId="3" fillId="0" borderId="0" xfId="0" applyFont="1" applyBorder="1" applyAlignment="1"/>
    <xf numFmtId="0" fontId="3" fillId="0" borderId="0" xfId="0" quotePrefix="1" applyFont="1"/>
    <xf numFmtId="0" fontId="4" fillId="0" borderId="0" xfId="0" applyFont="1" applyAlignment="1">
      <alignment wrapText="1"/>
    </xf>
    <xf numFmtId="0" fontId="6" fillId="0" borderId="0" xfId="0" applyFont="1" applyAlignment="1">
      <alignment vertical="top"/>
    </xf>
    <xf numFmtId="0" fontId="6" fillId="0" borderId="0" xfId="0" applyFont="1"/>
    <xf numFmtId="0" fontId="3" fillId="4" borderId="0" xfId="0" applyFont="1" applyFill="1" applyBorder="1"/>
    <xf numFmtId="0" fontId="3" fillId="0" borderId="0" xfId="0" applyFont="1" applyFill="1" applyBorder="1"/>
    <xf numFmtId="0" fontId="6" fillId="0" borderId="0" xfId="0" applyFont="1" applyFill="1" applyAlignment="1">
      <alignment vertical="top"/>
    </xf>
    <xf numFmtId="0" fontId="3" fillId="0" borderId="0" xfId="0" applyFont="1" applyAlignment="1">
      <alignment wrapText="1"/>
    </xf>
    <xf numFmtId="0" fontId="1" fillId="4" borderId="0" xfId="0" applyFont="1" applyFill="1"/>
    <xf numFmtId="0" fontId="8" fillId="0" borderId="0" xfId="0" applyFont="1"/>
    <xf numFmtId="0" fontId="6" fillId="5" borderId="0" xfId="0" applyFont="1" applyFill="1"/>
    <xf numFmtId="0" fontId="3" fillId="5" borderId="0" xfId="0" applyFont="1" applyFill="1"/>
    <xf numFmtId="0" fontId="2" fillId="5" borderId="0" xfId="0" applyFont="1" applyFill="1"/>
    <xf numFmtId="0" fontId="1" fillId="5" borderId="0" xfId="0" applyFont="1" applyFill="1"/>
    <xf numFmtId="0" fontId="3" fillId="2" borderId="0" xfId="0" applyFont="1" applyFill="1"/>
    <xf numFmtId="0" fontId="1" fillId="0" borderId="0" xfId="0" applyFont="1" applyFill="1" applyBorder="1"/>
    <xf numFmtId="0" fontId="9" fillId="0" borderId="0" xfId="0" applyFont="1"/>
    <xf numFmtId="0" fontId="10" fillId="0" borderId="0" xfId="0" applyFont="1"/>
    <xf numFmtId="0" fontId="11" fillId="0" borderId="0" xfId="0" applyFont="1"/>
    <xf numFmtId="0" fontId="11" fillId="0" borderId="0" xfId="0" applyFont="1" applyBorder="1"/>
    <xf numFmtId="0" fontId="11" fillId="0" borderId="0" xfId="0" applyFont="1" applyAlignment="1">
      <alignment vertical="top"/>
    </xf>
    <xf numFmtId="164" fontId="1" fillId="0" borderId="0" xfId="0" applyNumberFormat="1" applyFont="1" applyFill="1"/>
    <xf numFmtId="164" fontId="3" fillId="0" borderId="0" xfId="0" applyNumberFormat="1" applyFont="1"/>
    <xf numFmtId="164" fontId="1" fillId="0" borderId="0" xfId="0" applyNumberFormat="1" applyFont="1"/>
    <xf numFmtId="164" fontId="6" fillId="0" borderId="0" xfId="0" applyNumberFormat="1" applyFont="1" applyAlignment="1">
      <alignment vertical="top"/>
    </xf>
    <xf numFmtId="164" fontId="4" fillId="0" borderId="0" xfId="0" applyNumberFormat="1" applyFont="1" applyAlignment="1">
      <alignment wrapText="1"/>
    </xf>
    <xf numFmtId="164" fontId="3" fillId="0" borderId="0" xfId="0" applyNumberFormat="1" applyFont="1" applyAlignment="1">
      <alignment wrapText="1"/>
    </xf>
    <xf numFmtId="164" fontId="1" fillId="0" borderId="0" xfId="0" applyNumberFormat="1" applyFont="1" applyBorder="1"/>
    <xf numFmtId="164" fontId="3" fillId="0" borderId="0" xfId="0" applyNumberFormat="1" applyFont="1" applyAlignment="1"/>
    <xf numFmtId="164" fontId="3" fillId="0" borderId="0" xfId="0" applyNumberFormat="1" applyFont="1" applyFill="1" applyBorder="1"/>
    <xf numFmtId="164" fontId="1" fillId="5" borderId="0" xfId="0" applyNumberFormat="1" applyFont="1" applyFill="1"/>
    <xf numFmtId="164" fontId="3" fillId="5" borderId="0" xfId="0" applyNumberFormat="1" applyFont="1" applyFill="1"/>
    <xf numFmtId="0" fontId="3" fillId="0" borderId="0" xfId="0" applyFont="1" applyAlignment="1">
      <alignment horizontal="center"/>
    </xf>
    <xf numFmtId="0" fontId="4" fillId="0" borderId="0" xfId="0" applyFont="1" applyAlignment="1">
      <alignment vertical="top"/>
    </xf>
    <xf numFmtId="0" fontId="3" fillId="0" borderId="0" xfId="0" applyFont="1" applyFill="1"/>
    <xf numFmtId="0" fontId="3" fillId="0" borderId="0" xfId="0" applyFont="1" applyFill="1" applyBorder="1" applyAlignment="1">
      <alignment horizontal="right"/>
    </xf>
    <xf numFmtId="164" fontId="3" fillId="0" borderId="0" xfId="0" applyNumberFormat="1" applyFont="1" applyAlignment="1">
      <alignment horizontal="center"/>
    </xf>
    <xf numFmtId="164" fontId="3" fillId="0" borderId="0" xfId="0" applyNumberFormat="1" applyFont="1" applyFill="1" applyBorder="1" applyAlignment="1">
      <alignment horizontal="center"/>
    </xf>
    <xf numFmtId="164" fontId="1" fillId="0" borderId="0" xfId="0" applyNumberFormat="1" applyFont="1" applyAlignment="1">
      <alignment horizontal="center"/>
    </xf>
    <xf numFmtId="164" fontId="11" fillId="0" borderId="0" xfId="0" applyNumberFormat="1" applyFont="1" applyAlignment="1">
      <alignment horizontal="center"/>
    </xf>
    <xf numFmtId="164" fontId="9" fillId="0" borderId="0" xfId="0" applyNumberFormat="1" applyFont="1" applyAlignment="1">
      <alignment horizontal="center"/>
    </xf>
    <xf numFmtId="0" fontId="3" fillId="0" borderId="0" xfId="0" applyFont="1" applyFill="1" applyAlignment="1">
      <alignment vertical="top"/>
    </xf>
    <xf numFmtId="0" fontId="11" fillId="0" borderId="0" xfId="0" applyFont="1" applyFill="1" applyAlignment="1">
      <alignment vertical="top"/>
    </xf>
    <xf numFmtId="0" fontId="9" fillId="0" borderId="0" xfId="0" applyFont="1" applyFill="1"/>
    <xf numFmtId="0" fontId="3" fillId="0" borderId="4" xfId="0" applyFont="1" applyBorder="1"/>
    <xf numFmtId="0" fontId="3" fillId="0" borderId="4" xfId="0" applyFont="1" applyBorder="1" applyAlignment="1">
      <alignment vertical="center"/>
    </xf>
    <xf numFmtId="164" fontId="3" fillId="0" borderId="4" xfId="0" applyNumberFormat="1" applyFont="1" applyBorder="1" applyAlignment="1">
      <alignment horizontal="center"/>
    </xf>
    <xf numFmtId="0" fontId="3" fillId="0" borderId="3" xfId="0" applyFont="1" applyBorder="1"/>
    <xf numFmtId="0" fontId="3" fillId="0" borderId="3" xfId="0" applyFont="1" applyBorder="1" applyAlignment="1">
      <alignment vertical="center"/>
    </xf>
    <xf numFmtId="164" fontId="3" fillId="0" borderId="3" xfId="0" applyNumberFormat="1" applyFont="1" applyBorder="1" applyAlignment="1">
      <alignment horizontal="center"/>
    </xf>
    <xf numFmtId="0" fontId="10" fillId="0" borderId="0" xfId="0" applyFont="1" applyBorder="1"/>
    <xf numFmtId="164" fontId="11" fillId="0" borderId="0" xfId="0" applyNumberFormat="1" applyFont="1" applyBorder="1" applyAlignment="1">
      <alignment horizontal="center"/>
    </xf>
    <xf numFmtId="0" fontId="3" fillId="0" borderId="5" xfId="0" applyFont="1" applyBorder="1"/>
    <xf numFmtId="0" fontId="3" fillId="0" borderId="5" xfId="0" applyFont="1" applyBorder="1" applyAlignment="1">
      <alignment vertical="center"/>
    </xf>
    <xf numFmtId="164" fontId="3" fillId="0" borderId="5" xfId="0" applyNumberFormat="1" applyFont="1" applyBorder="1" applyAlignment="1">
      <alignment horizontal="center"/>
    </xf>
    <xf numFmtId="0" fontId="9" fillId="0" borderId="6" xfId="0" applyFont="1" applyBorder="1"/>
    <xf numFmtId="164" fontId="9" fillId="0" borderId="6" xfId="0" applyNumberFormat="1" applyFont="1" applyBorder="1" applyAlignment="1">
      <alignment horizontal="center"/>
    </xf>
    <xf numFmtId="164" fontId="9" fillId="0" borderId="6" xfId="0" applyNumberFormat="1" applyFont="1" applyBorder="1"/>
    <xf numFmtId="164" fontId="3" fillId="0" borderId="0" xfId="0" applyNumberFormat="1" applyFont="1" applyBorder="1" applyAlignment="1">
      <alignment horizontal="center"/>
    </xf>
    <xf numFmtId="164" fontId="9" fillId="0" borderId="0" xfId="0" applyNumberFormat="1" applyFont="1" applyBorder="1" applyAlignment="1">
      <alignment horizontal="center"/>
    </xf>
    <xf numFmtId="0" fontId="3" fillId="0" borderId="0" xfId="0" applyFont="1" applyBorder="1" applyAlignment="1">
      <alignment horizontal="center"/>
    </xf>
    <xf numFmtId="0" fontId="9" fillId="0" borderId="0" xfId="0" applyFont="1" applyBorder="1" applyAlignment="1">
      <alignment horizontal="center"/>
    </xf>
    <xf numFmtId="0" fontId="3" fillId="0" borderId="0" xfId="0" quotePrefix="1" applyFont="1" applyFill="1" applyBorder="1"/>
    <xf numFmtId="164" fontId="3" fillId="0" borderId="0" xfId="0" applyNumberFormat="1" applyFont="1" applyFill="1"/>
    <xf numFmtId="0" fontId="15" fillId="0" borderId="0" xfId="0" applyFont="1"/>
    <xf numFmtId="169" fontId="15" fillId="0" borderId="0" xfId="0" applyNumberFormat="1" applyFont="1" applyAlignment="1"/>
    <xf numFmtId="0" fontId="15" fillId="0" borderId="0" xfId="0" applyFont="1" applyAlignment="1"/>
    <xf numFmtId="0" fontId="15" fillId="0" borderId="0" xfId="0" applyFont="1" applyAlignment="1">
      <alignment wrapText="1"/>
    </xf>
    <xf numFmtId="0" fontId="15" fillId="0" borderId="0" xfId="0" applyFont="1" applyAlignment="1">
      <alignment horizontal="center" wrapText="1"/>
    </xf>
    <xf numFmtId="0" fontId="14" fillId="0" borderId="0" xfId="0" applyFont="1" applyAlignment="1">
      <alignment horizontal="left" vertical="center"/>
    </xf>
    <xf numFmtId="0" fontId="14" fillId="0" borderId="0" xfId="0" applyNumberFormat="1" applyFont="1" applyAlignment="1">
      <alignment horizontal="left" vertical="center"/>
    </xf>
    <xf numFmtId="0" fontId="14" fillId="0" borderId="0" xfId="0" applyFont="1" applyAlignment="1">
      <alignment horizontal="center" vertical="center"/>
    </xf>
    <xf numFmtId="0" fontId="14" fillId="0" borderId="0" xfId="0" applyNumberFormat="1" applyFont="1" applyAlignment="1">
      <alignment horizontal="center" vertical="center"/>
    </xf>
    <xf numFmtId="164" fontId="14" fillId="0" borderId="0" xfId="0" applyNumberFormat="1" applyFont="1" applyAlignment="1">
      <alignment horizontal="center" vertical="center"/>
    </xf>
    <xf numFmtId="0" fontId="14" fillId="0" borderId="0" xfId="0" applyFont="1" applyAlignment="1" applyProtection="1">
      <alignment horizontal="left" vertical="center" wrapText="1"/>
      <protection locked="0"/>
    </xf>
    <xf numFmtId="0" fontId="1" fillId="0" borderId="0" xfId="0" applyNumberFormat="1" applyFont="1"/>
    <xf numFmtId="0" fontId="1" fillId="0" borderId="0" xfId="0" applyNumberFormat="1" applyFont="1" applyBorder="1"/>
    <xf numFmtId="164" fontId="1" fillId="0" borderId="0" xfId="0" applyNumberFormat="1" applyFont="1" applyFill="1" applyAlignment="1"/>
    <xf numFmtId="0" fontId="1" fillId="0" borderId="0" xfId="0" applyFont="1" applyFill="1" applyAlignment="1"/>
    <xf numFmtId="0" fontId="1" fillId="0" borderId="0" xfId="0" applyFont="1" applyFill="1" applyBorder="1" applyAlignment="1" applyProtection="1">
      <alignment horizontal="center"/>
      <protection locked="0"/>
    </xf>
    <xf numFmtId="164" fontId="1" fillId="0" borderId="0" xfId="0" applyNumberFormat="1" applyFont="1" applyFill="1" applyBorder="1"/>
    <xf numFmtId="164" fontId="6" fillId="0" borderId="0" xfId="0" applyNumberFormat="1" applyFont="1" applyFill="1" applyAlignment="1">
      <alignment vertical="top"/>
    </xf>
    <xf numFmtId="164" fontId="1" fillId="0" borderId="0" xfId="0" applyNumberFormat="1" applyFont="1" applyFill="1" applyBorder="1" applyProtection="1">
      <protection locked="0"/>
    </xf>
    <xf numFmtId="0" fontId="6" fillId="0" borderId="0" xfId="0" applyFont="1" applyFill="1"/>
    <xf numFmtId="164" fontId="6" fillId="0" borderId="0" xfId="0" applyNumberFormat="1" applyFont="1" applyFill="1"/>
    <xf numFmtId="0" fontId="4" fillId="0" borderId="0" xfId="0" applyFont="1" applyFill="1" applyAlignment="1">
      <alignment vertical="top"/>
    </xf>
    <xf numFmtId="164" fontId="4" fillId="0" borderId="0" xfId="0" applyNumberFormat="1" applyFont="1" applyFill="1" applyAlignment="1">
      <alignment wrapText="1"/>
    </xf>
    <xf numFmtId="164" fontId="3" fillId="0" borderId="0" xfId="0" applyNumberFormat="1" applyFont="1" applyFill="1" applyAlignment="1">
      <alignment wrapText="1"/>
    </xf>
    <xf numFmtId="164" fontId="3" fillId="0" borderId="0" xfId="0" applyNumberFormat="1" applyFont="1" applyFill="1" applyAlignment="1"/>
    <xf numFmtId="0" fontId="3" fillId="0" borderId="0" xfId="0" applyFont="1" applyFill="1" applyAlignment="1"/>
    <xf numFmtId="164" fontId="3" fillId="0" borderId="0" xfId="0" applyNumberFormat="1" applyFont="1" applyFill="1" applyAlignment="1">
      <alignment vertical="top"/>
    </xf>
    <xf numFmtId="164" fontId="1" fillId="0" borderId="0" xfId="0" applyNumberFormat="1" applyFont="1" applyFill="1" applyAlignment="1">
      <alignment horizontal="center"/>
    </xf>
    <xf numFmtId="164" fontId="11" fillId="0" borderId="0" xfId="0" applyNumberFormat="1" applyFont="1" applyFill="1" applyAlignment="1">
      <alignment horizontal="center"/>
    </xf>
    <xf numFmtId="0" fontId="11" fillId="0" borderId="0" xfId="0" applyFont="1" applyFill="1"/>
    <xf numFmtId="164" fontId="9" fillId="0" borderId="0" xfId="0" applyNumberFormat="1" applyFont="1" applyFill="1" applyAlignment="1">
      <alignment horizontal="center"/>
    </xf>
    <xf numFmtId="164" fontId="9" fillId="0" borderId="0" xfId="0" applyNumberFormat="1" applyFont="1" applyFill="1" applyBorder="1" applyAlignment="1">
      <alignment horizontal="center"/>
    </xf>
    <xf numFmtId="0" fontId="3" fillId="0" borderId="0" xfId="0" applyNumberFormat="1" applyFont="1" applyFill="1"/>
    <xf numFmtId="164" fontId="11" fillId="0" borderId="0" xfId="0" applyNumberFormat="1" applyFont="1" applyFill="1" applyBorder="1" applyAlignment="1">
      <alignment horizontal="center"/>
    </xf>
    <xf numFmtId="164" fontId="3" fillId="0" borderId="0" xfId="0" applyNumberFormat="1"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9" fillId="0" borderId="0" xfId="0" applyFont="1" applyFill="1" applyBorder="1" applyAlignment="1">
      <alignment horizontal="center"/>
    </xf>
    <xf numFmtId="0" fontId="1" fillId="0" borderId="0" xfId="0" applyNumberFormat="1" applyFont="1" applyFill="1"/>
    <xf numFmtId="0" fontId="16" fillId="0" borderId="0" xfId="0" applyFont="1" applyFill="1" applyBorder="1" applyAlignment="1"/>
    <xf numFmtId="164" fontId="1" fillId="0" borderId="0" xfId="0" applyNumberFormat="1" applyFont="1" applyFill="1" applyProtection="1">
      <protection locked="0"/>
    </xf>
    <xf numFmtId="164" fontId="3" fillId="0" borderId="0" xfId="0" applyNumberFormat="1" applyFont="1" applyFill="1" applyProtection="1">
      <protection locked="0"/>
    </xf>
    <xf numFmtId="0" fontId="1" fillId="0" borderId="0" xfId="0" applyFont="1" applyFill="1" applyProtection="1">
      <protection hidden="1"/>
    </xf>
    <xf numFmtId="0" fontId="1" fillId="0" borderId="0" xfId="0" applyFont="1" applyProtection="1">
      <protection hidden="1"/>
    </xf>
    <xf numFmtId="0" fontId="16" fillId="0" borderId="0" xfId="0" applyFont="1" applyFill="1" applyBorder="1" applyAlignment="1" applyProtection="1">
      <protection hidden="1"/>
    </xf>
    <xf numFmtId="0" fontId="2" fillId="0" borderId="0" xfId="0" applyFont="1" applyProtection="1">
      <protection hidden="1"/>
    </xf>
    <xf numFmtId="0" fontId="1" fillId="4" borderId="0" xfId="0" applyFont="1" applyFill="1" applyProtection="1">
      <protection hidden="1"/>
    </xf>
    <xf numFmtId="0" fontId="8" fillId="0" borderId="0" xfId="0" applyFont="1" applyProtection="1">
      <protection hidden="1"/>
    </xf>
    <xf numFmtId="0" fontId="3" fillId="0" borderId="0" xfId="0" applyFont="1" applyProtection="1">
      <protection hidden="1"/>
    </xf>
    <xf numFmtId="0" fontId="1" fillId="0" borderId="0" xfId="0" applyFont="1" applyBorder="1" applyProtection="1">
      <protection hidden="1"/>
    </xf>
    <xf numFmtId="164" fontId="1" fillId="0" borderId="0" xfId="0" applyNumberFormat="1" applyFont="1" applyProtection="1">
      <protection hidden="1"/>
    </xf>
    <xf numFmtId="0" fontId="6" fillId="0" borderId="0" xfId="0" applyFont="1" applyFill="1" applyAlignment="1" applyProtection="1">
      <alignment vertical="top"/>
      <protection hidden="1"/>
    </xf>
    <xf numFmtId="0" fontId="6" fillId="0" borderId="0" xfId="0" applyFont="1" applyFill="1" applyBorder="1" applyAlignment="1" applyProtection="1">
      <alignment vertical="top"/>
      <protection hidden="1"/>
    </xf>
    <xf numFmtId="164" fontId="6" fillId="0" borderId="0" xfId="0" applyNumberFormat="1" applyFont="1" applyFill="1" applyAlignment="1" applyProtection="1">
      <alignment vertical="top"/>
      <protection hidden="1"/>
    </xf>
    <xf numFmtId="0" fontId="6" fillId="0" borderId="0" xfId="0" applyFont="1" applyFill="1" applyProtection="1">
      <protection hidden="1"/>
    </xf>
    <xf numFmtId="0" fontId="6" fillId="0" borderId="0" xfId="0" applyFont="1" applyFill="1" applyBorder="1" applyProtection="1">
      <protection hidden="1"/>
    </xf>
    <xf numFmtId="164" fontId="6" fillId="0" borderId="0" xfId="0" applyNumberFormat="1" applyFont="1" applyFill="1" applyProtection="1">
      <protection hidden="1"/>
    </xf>
    <xf numFmtId="0" fontId="6" fillId="0" borderId="0" xfId="0" applyFont="1" applyProtection="1">
      <protection hidden="1"/>
    </xf>
    <xf numFmtId="0" fontId="4" fillId="0" borderId="0" xfId="0" applyFont="1" applyAlignment="1" applyProtection="1">
      <alignment vertical="top"/>
      <protection hidden="1"/>
    </xf>
    <xf numFmtId="0" fontId="4" fillId="0" borderId="0" xfId="0" applyFont="1" applyAlignment="1" applyProtection="1">
      <alignment wrapText="1"/>
      <protection hidden="1"/>
    </xf>
    <xf numFmtId="164" fontId="4" fillId="0" borderId="0" xfId="0" applyNumberFormat="1" applyFont="1" applyAlignment="1" applyProtection="1">
      <alignment wrapText="1"/>
      <protection hidden="1"/>
    </xf>
    <xf numFmtId="0" fontId="6" fillId="0" borderId="0" xfId="0" applyFont="1" applyAlignment="1" applyProtection="1">
      <alignment vertical="top"/>
      <protection hidden="1"/>
    </xf>
    <xf numFmtId="0" fontId="6" fillId="0" borderId="0" xfId="0" applyFont="1" applyBorder="1" applyAlignment="1" applyProtection="1">
      <alignment vertical="top"/>
      <protection hidden="1"/>
    </xf>
    <xf numFmtId="0" fontId="6" fillId="0" borderId="0" xfId="0" applyFont="1" applyBorder="1" applyProtection="1">
      <protection hidden="1"/>
    </xf>
    <xf numFmtId="164" fontId="6" fillId="0" borderId="0" xfId="0" applyNumberFormat="1" applyFont="1" applyProtection="1">
      <protection hidden="1"/>
    </xf>
    <xf numFmtId="0" fontId="3" fillId="0" borderId="0" xfId="0" applyFont="1" applyAlignment="1" applyProtection="1">
      <alignment wrapText="1"/>
      <protection hidden="1"/>
    </xf>
    <xf numFmtId="164" fontId="3" fillId="0" borderId="0" xfId="0" applyNumberFormat="1" applyFont="1" applyAlignment="1" applyProtection="1">
      <alignment wrapText="1"/>
      <protection hidden="1"/>
    </xf>
    <xf numFmtId="164" fontId="1" fillId="0" borderId="0" xfId="0" applyNumberFormat="1" applyFont="1" applyBorder="1" applyProtection="1">
      <protection hidden="1"/>
    </xf>
    <xf numFmtId="0" fontId="3" fillId="0" borderId="0" xfId="0" applyFont="1" applyAlignment="1" applyProtection="1">
      <alignment horizontal="center"/>
      <protection hidden="1"/>
    </xf>
    <xf numFmtId="0" fontId="3" fillId="0" borderId="0" xfId="0" applyFont="1" applyAlignment="1" applyProtection="1">
      <protection hidden="1"/>
    </xf>
    <xf numFmtId="0" fontId="3" fillId="0" borderId="0" xfId="0" applyFont="1" applyBorder="1" applyAlignment="1" applyProtection="1">
      <protection hidden="1"/>
    </xf>
    <xf numFmtId="164" fontId="3" fillId="0" borderId="0" xfId="0" applyNumberFormat="1" applyFont="1" applyAlignment="1" applyProtection="1">
      <protection hidden="1"/>
    </xf>
    <xf numFmtId="0" fontId="3" fillId="0" borderId="0" xfId="0" applyFont="1" applyFill="1" applyBorder="1" applyAlignment="1" applyProtection="1">
      <alignment horizontal="center"/>
      <protection hidden="1"/>
    </xf>
    <xf numFmtId="0" fontId="3" fillId="0" borderId="0" xfId="0" quotePrefix="1" applyFont="1" applyFill="1" applyBorder="1" applyProtection="1">
      <protection hidden="1"/>
    </xf>
    <xf numFmtId="0" fontId="3" fillId="0" borderId="0" xfId="0" applyFont="1" applyFill="1" applyBorder="1" applyProtection="1">
      <protection hidden="1"/>
    </xf>
    <xf numFmtId="0" fontId="3" fillId="0" borderId="0" xfId="0" applyFont="1" applyFill="1" applyProtection="1">
      <protection hidden="1"/>
    </xf>
    <xf numFmtId="164" fontId="3" fillId="0" borderId="0" xfId="0" applyNumberFormat="1" applyFont="1" applyFill="1" applyProtection="1">
      <protection hidden="1"/>
    </xf>
    <xf numFmtId="164" fontId="3" fillId="0" borderId="0" xfId="0" applyNumberFormat="1" applyFont="1" applyProtection="1">
      <protection hidden="1"/>
    </xf>
    <xf numFmtId="0" fontId="3" fillId="0" borderId="0" xfId="0" quotePrefix="1" applyFont="1" applyProtection="1">
      <protection hidden="1"/>
    </xf>
    <xf numFmtId="0" fontId="3" fillId="0" borderId="0" xfId="0" applyFont="1" applyBorder="1" applyProtection="1">
      <protection hidden="1"/>
    </xf>
    <xf numFmtId="0" fontId="2" fillId="5" borderId="0" xfId="0" applyFont="1" applyFill="1" applyProtection="1">
      <protection hidden="1"/>
    </xf>
    <xf numFmtId="0" fontId="1" fillId="5" borderId="0" xfId="0" applyFont="1" applyFill="1" applyProtection="1">
      <protection hidden="1"/>
    </xf>
    <xf numFmtId="164" fontId="1" fillId="5" borderId="0" xfId="0" applyNumberFormat="1" applyFont="1" applyFill="1" applyProtection="1">
      <protection hidden="1"/>
    </xf>
    <xf numFmtId="0" fontId="6" fillId="5" borderId="0" xfId="0" applyFont="1" applyFill="1" applyProtection="1">
      <protection hidden="1"/>
    </xf>
    <xf numFmtId="0" fontId="3" fillId="5" borderId="0" xfId="0" applyFont="1" applyFill="1" applyProtection="1">
      <protection hidden="1"/>
    </xf>
    <xf numFmtId="164" fontId="3" fillId="5" borderId="0" xfId="0" applyNumberFormat="1" applyFont="1" applyFill="1" applyProtection="1">
      <protection hidden="1"/>
    </xf>
    <xf numFmtId="0" fontId="1" fillId="0" borderId="0" xfId="0" applyFont="1" applyFill="1" applyBorder="1" applyAlignment="1" applyProtection="1">
      <alignment horizontal="center"/>
      <protection hidden="1"/>
    </xf>
    <xf numFmtId="0" fontId="5" fillId="0" borderId="0" xfId="0" applyFont="1" applyFill="1" applyAlignment="1" applyProtection="1">
      <alignment vertical="center"/>
      <protection hidden="1"/>
    </xf>
    <xf numFmtId="0" fontId="6" fillId="5" borderId="0" xfId="0" applyFont="1" applyFill="1" applyAlignment="1" applyProtection="1">
      <alignment vertical="top"/>
      <protection hidden="1"/>
    </xf>
    <xf numFmtId="0" fontId="3" fillId="5" borderId="0" xfId="0" applyFont="1" applyFill="1" applyAlignment="1" applyProtection="1">
      <alignment vertical="top"/>
      <protection hidden="1"/>
    </xf>
    <xf numFmtId="0" fontId="3" fillId="0" borderId="0" xfId="0" applyFont="1" applyAlignment="1" applyProtection="1">
      <alignment vertical="top"/>
      <protection hidden="1"/>
    </xf>
    <xf numFmtId="0" fontId="5" fillId="0" borderId="0" xfId="0" applyFont="1" applyAlignment="1" applyProtection="1">
      <alignment vertical="top"/>
      <protection hidden="1"/>
    </xf>
    <xf numFmtId="164" fontId="3" fillId="0" borderId="0" xfId="0" applyNumberFormat="1" applyFont="1" applyAlignment="1" applyProtection="1">
      <alignment vertical="top"/>
      <protection hidden="1"/>
    </xf>
    <xf numFmtId="0" fontId="3" fillId="0" borderId="0" xfId="0" applyFont="1" applyFill="1" applyAlignment="1" applyProtection="1">
      <alignment horizontal="center" vertical="top"/>
      <protection hidden="1"/>
    </xf>
    <xf numFmtId="0" fontId="5" fillId="0" borderId="0" xfId="0" applyFont="1" applyProtection="1">
      <protection hidden="1"/>
    </xf>
    <xf numFmtId="0" fontId="3" fillId="7" borderId="0" xfId="0" applyFont="1" applyFill="1" applyProtection="1">
      <protection hidden="1"/>
    </xf>
    <xf numFmtId="0" fontId="3" fillId="0" borderId="0" xfId="0" applyFont="1" applyFill="1" applyBorder="1" applyAlignment="1" applyProtection="1">
      <alignment horizontal="right"/>
      <protection hidden="1"/>
    </xf>
    <xf numFmtId="164" fontId="3" fillId="0" borderId="0" xfId="0" applyNumberFormat="1" applyFont="1" applyFill="1" applyBorder="1" applyAlignment="1" applyProtection="1">
      <alignment horizontal="center"/>
      <protection hidden="1"/>
    </xf>
    <xf numFmtId="164" fontId="1" fillId="0" borderId="0" xfId="0" applyNumberFormat="1" applyFont="1" applyAlignment="1" applyProtection="1">
      <alignment horizontal="center"/>
      <protection hidden="1"/>
    </xf>
    <xf numFmtId="0" fontId="10" fillId="0" borderId="0" xfId="0" applyFont="1" applyProtection="1">
      <protection hidden="1"/>
    </xf>
    <xf numFmtId="0" fontId="11" fillId="0" borderId="0" xfId="0" applyFont="1" applyProtection="1">
      <protection hidden="1"/>
    </xf>
    <xf numFmtId="0" fontId="11" fillId="0" borderId="0" xfId="0" applyFont="1" applyBorder="1" applyProtection="1">
      <protection hidden="1"/>
    </xf>
    <xf numFmtId="0" fontId="11" fillId="0" borderId="0" xfId="0" applyFont="1" applyAlignment="1" applyProtection="1">
      <alignment vertical="top"/>
      <protection hidden="1"/>
    </xf>
    <xf numFmtId="164" fontId="11" fillId="0" borderId="0" xfId="0" applyNumberFormat="1" applyFont="1" applyAlignment="1" applyProtection="1">
      <alignment horizontal="center"/>
      <protection hidden="1"/>
    </xf>
    <xf numFmtId="164" fontId="9" fillId="0" borderId="0" xfId="0" applyNumberFormat="1" applyFont="1" applyAlignment="1" applyProtection="1">
      <alignment horizontal="center"/>
      <protection hidden="1"/>
    </xf>
    <xf numFmtId="0" fontId="3" fillId="0" borderId="0" xfId="0" applyFont="1" applyFill="1" applyAlignment="1" applyProtection="1">
      <alignment vertical="top"/>
      <protection hidden="1"/>
    </xf>
    <xf numFmtId="0" fontId="11" fillId="0" borderId="0" xfId="0" applyFont="1" applyFill="1" applyAlignment="1" applyProtection="1">
      <alignment vertical="top"/>
      <protection hidden="1"/>
    </xf>
    <xf numFmtId="164" fontId="9" fillId="0" borderId="0" xfId="0" applyNumberFormat="1" applyFont="1" applyBorder="1" applyAlignment="1" applyProtection="1">
      <alignment horizontal="center"/>
      <protection hidden="1"/>
    </xf>
    <xf numFmtId="0" fontId="3" fillId="0" borderId="0" xfId="0" applyFont="1" applyBorder="1" applyAlignment="1">
      <alignment horizontal="center"/>
    </xf>
    <xf numFmtId="164" fontId="3" fillId="0" borderId="5"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3" fillId="0" borderId="3" xfId="0" applyNumberFormat="1" applyFont="1" applyBorder="1" applyAlignment="1">
      <alignment horizontal="center" vertical="center"/>
    </xf>
    <xf numFmtId="0" fontId="3" fillId="0" borderId="0" xfId="0" applyFont="1" applyBorder="1" applyAlignment="1">
      <alignment vertical="center"/>
    </xf>
    <xf numFmtId="164" fontId="3" fillId="0" borderId="0" xfId="0" applyNumberFormat="1" applyFont="1" applyBorder="1" applyAlignment="1">
      <alignment horizontal="center" vertical="center"/>
    </xf>
    <xf numFmtId="0" fontId="3" fillId="0" borderId="0" xfId="0" applyFont="1" applyAlignment="1">
      <alignment vertical="center"/>
    </xf>
    <xf numFmtId="164" fontId="3" fillId="0" borderId="0" xfId="0" applyNumberFormat="1"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164" fontId="11" fillId="0" borderId="0" xfId="0" applyNumberFormat="1" applyFont="1" applyAlignment="1">
      <alignment horizontal="center" vertical="center"/>
    </xf>
    <xf numFmtId="0" fontId="9" fillId="0" borderId="6" xfId="0" applyFont="1" applyBorder="1" applyAlignment="1">
      <alignment vertical="center"/>
    </xf>
    <xf numFmtId="164" fontId="9" fillId="0" borderId="6" xfId="0" applyNumberFormat="1" applyFont="1" applyBorder="1" applyAlignment="1">
      <alignment horizontal="center" vertical="center"/>
    </xf>
    <xf numFmtId="164" fontId="1" fillId="0" borderId="0" xfId="0" applyNumberFormat="1" applyFont="1" applyAlignment="1">
      <alignment horizontal="center" vertical="center"/>
    </xf>
    <xf numFmtId="0" fontId="1" fillId="0" borderId="0" xfId="0" applyNumberFormat="1" applyFont="1" applyAlignment="1">
      <alignment horizontal="center" vertical="center"/>
    </xf>
    <xf numFmtId="0" fontId="17" fillId="0" borderId="0" xfId="0" applyFont="1"/>
    <xf numFmtId="0" fontId="17" fillId="0" borderId="0" xfId="0" applyFont="1" applyBorder="1"/>
    <xf numFmtId="164" fontId="17" fillId="0" borderId="0" xfId="0" applyNumberFormat="1" applyFont="1" applyAlignment="1">
      <alignment horizontal="center"/>
    </xf>
    <xf numFmtId="164" fontId="17" fillId="0" borderId="0" xfId="0" applyNumberFormat="1" applyFont="1" applyFill="1" applyAlignment="1">
      <alignment horizontal="center"/>
    </xf>
    <xf numFmtId="0" fontId="17" fillId="0" borderId="0" xfId="0" applyFont="1" applyFill="1"/>
    <xf numFmtId="0" fontId="18" fillId="0" borderId="0" xfId="0" applyFont="1"/>
    <xf numFmtId="0" fontId="18" fillId="0" borderId="0" xfId="0" applyFont="1" applyBorder="1"/>
    <xf numFmtId="0" fontId="18" fillId="0" borderId="0" xfId="0" applyFont="1" applyAlignment="1">
      <alignment vertical="top"/>
    </xf>
    <xf numFmtId="164" fontId="18" fillId="0" borderId="0" xfId="0" applyNumberFormat="1" applyFont="1" applyAlignment="1">
      <alignment horizontal="center"/>
    </xf>
    <xf numFmtId="164" fontId="18" fillId="0" borderId="0" xfId="0" applyNumberFormat="1" applyFont="1" applyFill="1" applyAlignment="1">
      <alignment horizontal="center"/>
    </xf>
    <xf numFmtId="0" fontId="18" fillId="0" borderId="0" xfId="0" applyFont="1" applyFill="1"/>
    <xf numFmtId="164" fontId="17" fillId="0" borderId="0" xfId="0" applyNumberFormat="1" applyFont="1" applyAlignment="1">
      <alignment horizontal="center" vertical="center"/>
    </xf>
    <xf numFmtId="164" fontId="7" fillId="0" borderId="0" xfId="0" applyNumberFormat="1" applyFont="1" applyBorder="1" applyAlignment="1">
      <alignment horizontal="center"/>
    </xf>
    <xf numFmtId="164" fontId="7" fillId="0" borderId="0" xfId="0" applyNumberFormat="1" applyFont="1" applyFill="1" applyBorder="1" applyAlignment="1">
      <alignment horizontal="center"/>
    </xf>
    <xf numFmtId="0" fontId="7" fillId="0" borderId="0" xfId="0" applyFont="1" applyFill="1"/>
    <xf numFmtId="0" fontId="19" fillId="0" borderId="0" xfId="0" applyFont="1"/>
    <xf numFmtId="0" fontId="7" fillId="0" borderId="0" xfId="0" applyFont="1"/>
    <xf numFmtId="0" fontId="19" fillId="0" borderId="0" xfId="0" applyFont="1" applyBorder="1"/>
    <xf numFmtId="0" fontId="19" fillId="0" borderId="0" xfId="0" applyFont="1" applyAlignment="1">
      <alignment vertical="top"/>
    </xf>
    <xf numFmtId="164" fontId="19" fillId="0" borderId="0" xfId="0" applyNumberFormat="1" applyFont="1" applyAlignment="1">
      <alignment horizontal="center"/>
    </xf>
    <xf numFmtId="164" fontId="19" fillId="0" borderId="0" xfId="0" applyNumberFormat="1" applyFont="1" applyFill="1" applyAlignment="1">
      <alignment horizontal="center"/>
    </xf>
    <xf numFmtId="0" fontId="19" fillId="0" borderId="0" xfId="0" applyFont="1" applyFill="1"/>
    <xf numFmtId="164" fontId="7" fillId="0" borderId="6" xfId="0" applyNumberFormat="1" applyFont="1" applyBorder="1" applyAlignment="1">
      <alignment horizontal="center" vertical="center"/>
    </xf>
    <xf numFmtId="0" fontId="3" fillId="0" borderId="0" xfId="0" applyNumberFormat="1" applyFont="1"/>
    <xf numFmtId="0" fontId="3" fillId="0" borderId="0" xfId="0" applyNumberFormat="1" applyFont="1" applyBorder="1"/>
    <xf numFmtId="0" fontId="3" fillId="0" borderId="0" xfId="0" applyNumberFormat="1" applyFont="1" applyAlignment="1">
      <alignment horizontal="center" vertical="center"/>
    </xf>
    <xf numFmtId="0" fontId="7" fillId="0" borderId="6" xfId="0" applyFont="1" applyBorder="1" applyAlignment="1">
      <alignment vertical="center"/>
    </xf>
    <xf numFmtId="164" fontId="18" fillId="0" borderId="0" xfId="0" applyNumberFormat="1" applyFont="1" applyAlignment="1">
      <alignment horizontal="center" vertical="center"/>
    </xf>
    <xf numFmtId="0" fontId="3" fillId="0" borderId="0" xfId="0" applyFont="1" applyAlignment="1" applyProtection="1">
      <alignment horizontal="right"/>
      <protection hidden="1"/>
    </xf>
    <xf numFmtId="0" fontId="19" fillId="0" borderId="0" xfId="0" applyFont="1" applyBorder="1" applyProtection="1">
      <protection hidden="1"/>
    </xf>
    <xf numFmtId="0" fontId="3" fillId="8" borderId="11" xfId="0" applyFont="1" applyFill="1" applyBorder="1" applyAlignment="1" applyProtection="1">
      <protection hidden="1"/>
    </xf>
    <xf numFmtId="0" fontId="3" fillId="8" borderId="12" xfId="0" applyFont="1" applyFill="1" applyBorder="1" applyAlignment="1" applyProtection="1">
      <protection hidden="1"/>
    </xf>
    <xf numFmtId="0" fontId="3" fillId="8" borderId="12" xfId="0" applyFont="1" applyFill="1" applyBorder="1" applyProtection="1">
      <protection hidden="1"/>
    </xf>
    <xf numFmtId="0" fontId="3" fillId="8" borderId="13" xfId="0" applyFont="1" applyFill="1" applyBorder="1" applyProtection="1">
      <protection hidden="1"/>
    </xf>
    <xf numFmtId="0" fontId="3" fillId="8" borderId="14" xfId="0" applyFont="1" applyFill="1" applyBorder="1" applyAlignment="1" applyProtection="1">
      <protection hidden="1"/>
    </xf>
    <xf numFmtId="0" fontId="3" fillId="8" borderId="0" xfId="0" applyFont="1" applyFill="1" applyBorder="1" applyAlignment="1" applyProtection="1">
      <protection hidden="1"/>
    </xf>
    <xf numFmtId="0" fontId="3" fillId="8" borderId="0" xfId="0" applyFont="1" applyFill="1" applyBorder="1" applyProtection="1">
      <protection hidden="1"/>
    </xf>
    <xf numFmtId="0" fontId="3" fillId="8" borderId="8" xfId="0" applyFont="1" applyFill="1" applyBorder="1" applyProtection="1">
      <protection hidden="1"/>
    </xf>
    <xf numFmtId="0" fontId="2" fillId="0" borderId="0" xfId="0" applyFont="1" applyBorder="1" applyAlignment="1">
      <alignment vertical="center"/>
    </xf>
    <xf numFmtId="164" fontId="22" fillId="0" borderId="0" xfId="1" applyNumberFormat="1" applyAlignment="1"/>
    <xf numFmtId="0" fontId="18" fillId="0" borderId="0" xfId="0" applyNumberFormat="1" applyFont="1"/>
    <xf numFmtId="171" fontId="15" fillId="0" borderId="0" xfId="0" applyNumberFormat="1" applyFont="1" applyBorder="1" applyAlignment="1">
      <alignment horizontal="center"/>
    </xf>
    <xf numFmtId="0" fontId="3" fillId="4" borderId="0" xfId="0" applyFont="1" applyFill="1"/>
    <xf numFmtId="164" fontId="3" fillId="0" borderId="0" xfId="0" applyNumberFormat="1" applyFont="1" applyFill="1" applyProtection="1"/>
    <xf numFmtId="0" fontId="3" fillId="3" borderId="0" xfId="0" applyFont="1" applyFill="1" applyBorder="1" applyAlignment="1" applyProtection="1">
      <alignment horizontal="center" vertical="center"/>
      <protection hidden="1"/>
    </xf>
    <xf numFmtId="0" fontId="1" fillId="3" borderId="0" xfId="0" applyFont="1" applyFill="1" applyAlignment="1" applyProtection="1">
      <protection hidden="1"/>
    </xf>
    <xf numFmtId="164" fontId="1" fillId="3" borderId="0" xfId="0" applyNumberFormat="1" applyFont="1" applyFill="1" applyAlignment="1" applyProtection="1">
      <protection hidden="1"/>
    </xf>
    <xf numFmtId="0" fontId="3" fillId="3" borderId="0" xfId="0" applyFont="1" applyFill="1" applyAlignment="1" applyProtection="1">
      <alignment horizontal="center" vertical="top"/>
      <protection hidden="1"/>
    </xf>
    <xf numFmtId="0" fontId="1" fillId="3" borderId="0" xfId="0" applyFont="1" applyFill="1" applyAlignment="1" applyProtection="1">
      <alignment horizontal="center" vertical="top"/>
      <protection hidden="1"/>
    </xf>
    <xf numFmtId="0" fontId="3" fillId="3" borderId="0" xfId="0" applyFont="1" applyFill="1" applyBorder="1" applyAlignment="1" applyProtection="1">
      <alignment horizontal="center" vertical="top"/>
      <protection hidden="1"/>
    </xf>
    <xf numFmtId="0" fontId="3" fillId="3" borderId="0" xfId="0" applyFont="1" applyFill="1" applyAlignment="1" applyProtection="1">
      <alignment vertical="top"/>
      <protection hidden="1"/>
    </xf>
    <xf numFmtId="164" fontId="3" fillId="3" borderId="0" xfId="0" applyNumberFormat="1" applyFont="1" applyFill="1" applyAlignment="1" applyProtection="1">
      <alignment vertical="top"/>
      <protection hidden="1"/>
    </xf>
    <xf numFmtId="0" fontId="21" fillId="3" borderId="0" xfId="0" applyFont="1" applyFill="1" applyAlignment="1" applyProtection="1">
      <alignment vertical="center"/>
      <protection hidden="1"/>
    </xf>
    <xf numFmtId="0" fontId="1" fillId="3" borderId="0" xfId="0" applyFont="1" applyFill="1" applyAlignment="1"/>
    <xf numFmtId="164" fontId="1" fillId="3" borderId="0" xfId="0" applyNumberFormat="1" applyFont="1" applyFill="1" applyAlignment="1"/>
    <xf numFmtId="0" fontId="3" fillId="3" borderId="0" xfId="0" applyFont="1" applyFill="1" applyAlignment="1">
      <alignment vertical="top"/>
    </xf>
    <xf numFmtId="164" fontId="3" fillId="3" borderId="0" xfId="0" applyNumberFormat="1" applyFont="1" applyFill="1" applyAlignment="1">
      <alignment vertical="top"/>
    </xf>
    <xf numFmtId="0" fontId="3" fillId="3" borderId="0" xfId="0" applyFont="1" applyFill="1" applyAlignment="1">
      <alignment vertical="center"/>
    </xf>
    <xf numFmtId="0" fontId="3" fillId="3" borderId="0" xfId="0" quotePrefix="1" applyNumberFormat="1" applyFont="1" applyFill="1" applyBorder="1" applyAlignment="1">
      <alignment horizontal="center" vertical="center"/>
    </xf>
    <xf numFmtId="0" fontId="1" fillId="3" borderId="0" xfId="0" applyNumberFormat="1" applyFont="1" applyFill="1" applyAlignment="1">
      <alignment horizontal="center" vertical="top"/>
    </xf>
    <xf numFmtId="0" fontId="3" fillId="3" borderId="0" xfId="0" quotePrefix="1" applyNumberFormat="1" applyFont="1" applyFill="1" applyAlignment="1">
      <alignment horizontal="center" vertical="top"/>
    </xf>
    <xf numFmtId="0" fontId="3" fillId="3" borderId="0" xfId="0" quotePrefix="1" applyNumberFormat="1" applyFont="1" applyFill="1" applyBorder="1" applyAlignment="1">
      <alignment horizontal="center" vertical="top"/>
    </xf>
    <xf numFmtId="0" fontId="1" fillId="0" borderId="0" xfId="0" applyFont="1"/>
    <xf numFmtId="0" fontId="1" fillId="0" borderId="0" xfId="0" applyFont="1" applyFill="1"/>
    <xf numFmtId="0" fontId="3" fillId="2" borderId="0" xfId="0" applyFont="1" applyFill="1"/>
    <xf numFmtId="0" fontId="4" fillId="2" borderId="0" xfId="0" applyFont="1" applyFill="1"/>
    <xf numFmtId="0" fontId="4" fillId="2" borderId="0" xfId="0" applyFont="1" applyFill="1" applyAlignment="1">
      <alignment horizontal="right"/>
    </xf>
    <xf numFmtId="164" fontId="9" fillId="0" borderId="0" xfId="0" applyNumberFormat="1" applyFont="1" applyAlignment="1">
      <alignment horizontal="center"/>
    </xf>
    <xf numFmtId="0" fontId="4" fillId="0" borderId="0" xfId="0" applyFont="1"/>
    <xf numFmtId="0" fontId="9" fillId="0" borderId="0" xfId="0" applyFont="1"/>
    <xf numFmtId="0" fontId="9" fillId="0" borderId="0" xfId="0" applyFont="1" applyBorder="1"/>
    <xf numFmtId="164" fontId="9" fillId="0" borderId="0" xfId="0" applyNumberFormat="1" applyFont="1" applyBorder="1" applyAlignment="1">
      <alignment horizontal="center"/>
    </xf>
    <xf numFmtId="0" fontId="9" fillId="0" borderId="0" xfId="0" applyFont="1" applyFill="1" applyBorder="1"/>
    <xf numFmtId="0" fontId="9" fillId="0" borderId="0" xfId="0" applyFont="1"/>
    <xf numFmtId="164" fontId="9" fillId="0" borderId="0" xfId="0" applyNumberFormat="1" applyFont="1" applyAlignment="1">
      <alignment horizontal="center"/>
    </xf>
    <xf numFmtId="0" fontId="9" fillId="0" borderId="0" xfId="0" applyFont="1" applyFill="1"/>
    <xf numFmtId="0" fontId="9" fillId="0" borderId="0" xfId="0" applyFont="1"/>
    <xf numFmtId="164" fontId="9" fillId="0" borderId="0" xfId="0" applyNumberFormat="1" applyFont="1" applyAlignment="1">
      <alignment horizontal="center"/>
    </xf>
    <xf numFmtId="0" fontId="9" fillId="0" borderId="0" xfId="0" applyFont="1" applyFill="1"/>
    <xf numFmtId="0" fontId="9" fillId="0" borderId="0" xfId="0" applyFont="1"/>
    <xf numFmtId="164" fontId="9" fillId="0" borderId="0" xfId="0" applyNumberFormat="1" applyFont="1" applyAlignment="1">
      <alignment horizontal="center"/>
    </xf>
    <xf numFmtId="0" fontId="9" fillId="0" borderId="0" xfId="0" applyFont="1"/>
    <xf numFmtId="164" fontId="9" fillId="0" borderId="0" xfId="0" applyNumberFormat="1" applyFont="1" applyAlignment="1">
      <alignment horizontal="center"/>
    </xf>
    <xf numFmtId="0" fontId="23" fillId="0" borderId="0" xfId="0" applyFont="1"/>
    <xf numFmtId="0" fontId="1" fillId="0" borderId="0" xfId="0" applyFont="1"/>
    <xf numFmtId="0" fontId="9" fillId="0" borderId="0" xfId="0" applyFont="1"/>
    <xf numFmtId="164" fontId="9" fillId="0" borderId="0" xfId="0" applyNumberFormat="1" applyFont="1" applyAlignment="1">
      <alignment horizontal="center"/>
    </xf>
    <xf numFmtId="0" fontId="1" fillId="0" borderId="0" xfId="0" applyFont="1"/>
    <xf numFmtId="0" fontId="3" fillId="0" borderId="0" xfId="0" applyFont="1"/>
    <xf numFmtId="0" fontId="1" fillId="0" borderId="0" xfId="0" applyFont="1" applyBorder="1"/>
    <xf numFmtId="0" fontId="3" fillId="0" borderId="0" xfId="0" applyFont="1" applyBorder="1"/>
    <xf numFmtId="0" fontId="3" fillId="0" borderId="0" xfId="0" applyFont="1" applyAlignment="1">
      <alignment vertical="top"/>
    </xf>
    <xf numFmtId="0" fontId="9" fillId="0" borderId="0" xfId="0" applyFont="1"/>
    <xf numFmtId="0" fontId="10" fillId="0" borderId="0" xfId="0" applyFont="1"/>
    <xf numFmtId="164" fontId="3" fillId="0" borderId="0" xfId="0" applyNumberFormat="1" applyFont="1"/>
    <xf numFmtId="164" fontId="1" fillId="0" borderId="0" xfId="0" applyNumberFormat="1" applyFont="1" applyAlignment="1">
      <alignment horizontal="center"/>
    </xf>
    <xf numFmtId="0" fontId="1" fillId="0" borderId="0" xfId="0" applyNumberFormat="1" applyFont="1"/>
    <xf numFmtId="0" fontId="1" fillId="0" borderId="0" xfId="0" applyNumberFormat="1" applyFont="1" applyBorder="1"/>
    <xf numFmtId="0" fontId="10" fillId="0" borderId="0" xfId="0" applyFont="1" applyAlignment="1">
      <alignment vertical="center"/>
    </xf>
    <xf numFmtId="0" fontId="18" fillId="0" borderId="0" xfId="0" applyFont="1"/>
    <xf numFmtId="0" fontId="10" fillId="0" borderId="0" xfId="0" applyFont="1" applyAlignment="1">
      <alignment vertical="top"/>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0" xfId="0" applyFont="1"/>
    <xf numFmtId="0" fontId="11" fillId="0" borderId="0" xfId="0" applyFont="1"/>
    <xf numFmtId="0" fontId="11" fillId="0" borderId="0" xfId="0" applyFont="1" applyAlignment="1">
      <alignment vertical="top"/>
    </xf>
    <xf numFmtId="0" fontId="9" fillId="0" borderId="6" xfId="0" applyFont="1" applyBorder="1"/>
    <xf numFmtId="0" fontId="3" fillId="0" borderId="5" xfId="0" applyFont="1" applyBorder="1" applyAlignment="1">
      <alignment vertical="center"/>
    </xf>
    <xf numFmtId="0" fontId="1" fillId="0" borderId="0" xfId="0" applyFont="1" applyFill="1" applyProtection="1">
      <protection hidden="1"/>
    </xf>
    <xf numFmtId="0" fontId="1" fillId="0" borderId="0" xfId="0" applyFont="1" applyProtection="1">
      <protection hidden="1"/>
    </xf>
    <xf numFmtId="0" fontId="8" fillId="0" borderId="0" xfId="0" applyFont="1" applyProtection="1">
      <protection hidden="1"/>
    </xf>
    <xf numFmtId="0" fontId="6" fillId="5" borderId="0" xfId="0" applyFont="1" applyFill="1" applyProtection="1">
      <protection hidden="1"/>
    </xf>
    <xf numFmtId="0" fontId="6" fillId="0" borderId="0" xfId="0" applyFont="1" applyBorder="1" applyAlignment="1">
      <alignment vertical="top"/>
    </xf>
    <xf numFmtId="0" fontId="3" fillId="7" borderId="0" xfId="0" applyFont="1" applyFill="1" applyProtection="1">
      <protection hidden="1"/>
    </xf>
    <xf numFmtId="0" fontId="3" fillId="7" borderId="0" xfId="0" applyFont="1" applyFill="1" applyAlignment="1" applyProtection="1">
      <alignment horizontal="right"/>
      <protection hidden="1"/>
    </xf>
    <xf numFmtId="0" fontId="4" fillId="7" borderId="0" xfId="0" applyFont="1" applyFill="1" applyProtection="1">
      <protection hidden="1"/>
    </xf>
    <xf numFmtId="0" fontId="9" fillId="0" borderId="0" xfId="0" applyFont="1" applyProtection="1">
      <protection hidden="1"/>
    </xf>
    <xf numFmtId="0" fontId="9" fillId="0" borderId="0" xfId="0" applyFont="1" applyBorder="1" applyProtection="1">
      <protection hidden="1"/>
    </xf>
    <xf numFmtId="164" fontId="9" fillId="0" borderId="0" xfId="0" applyNumberFormat="1" applyFont="1" applyAlignment="1" applyProtection="1">
      <alignment horizontal="center"/>
      <protection hidden="1"/>
    </xf>
    <xf numFmtId="0" fontId="9" fillId="0" borderId="0" xfId="0" applyFont="1" applyProtection="1">
      <protection hidden="1"/>
    </xf>
    <xf numFmtId="0" fontId="9" fillId="0" borderId="0" xfId="0" applyFont="1" applyBorder="1" applyProtection="1">
      <protection hidden="1"/>
    </xf>
    <xf numFmtId="164" fontId="9" fillId="0" borderId="0" xfId="0" applyNumberFormat="1" applyFont="1" applyAlignment="1" applyProtection="1">
      <alignment horizontal="center"/>
      <protection hidden="1"/>
    </xf>
    <xf numFmtId="0" fontId="9" fillId="0" borderId="0" xfId="0" applyFont="1" applyFill="1" applyProtection="1">
      <protection hidden="1"/>
    </xf>
    <xf numFmtId="0" fontId="9" fillId="0" borderId="0" xfId="0" applyFont="1" applyProtection="1">
      <protection hidden="1"/>
    </xf>
    <xf numFmtId="0" fontId="9" fillId="0" borderId="0" xfId="0" applyFont="1" applyBorder="1" applyProtection="1">
      <protection hidden="1"/>
    </xf>
    <xf numFmtId="164" fontId="9" fillId="0" borderId="0" xfId="0" applyNumberFormat="1" applyFont="1" applyAlignment="1" applyProtection="1">
      <alignment horizontal="center"/>
      <protection hidden="1"/>
    </xf>
    <xf numFmtId="0" fontId="9" fillId="0" borderId="0" xfId="0" applyFont="1" applyFill="1" applyProtection="1">
      <protection hidden="1"/>
    </xf>
    <xf numFmtId="0" fontId="9" fillId="0" borderId="0" xfId="0" applyFont="1" applyProtection="1">
      <protection hidden="1"/>
    </xf>
    <xf numFmtId="0" fontId="9" fillId="0" borderId="0" xfId="0" applyFont="1" applyBorder="1" applyProtection="1">
      <protection hidden="1"/>
    </xf>
    <xf numFmtId="164" fontId="9" fillId="0" borderId="0" xfId="0" applyNumberFormat="1" applyFont="1" applyAlignment="1" applyProtection="1">
      <alignment horizontal="center"/>
      <protection hidden="1"/>
    </xf>
    <xf numFmtId="0" fontId="9" fillId="0" borderId="0" xfId="0" applyFont="1" applyFill="1" applyProtection="1">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Fill="1" applyProtection="1">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2" fillId="0" borderId="0" xfId="0" applyFont="1"/>
    <xf numFmtId="0" fontId="10" fillId="0" borderId="0" xfId="0" applyFont="1"/>
    <xf numFmtId="0" fontId="10" fillId="0" borderId="0" xfId="0" applyFont="1" applyBorder="1"/>
    <xf numFmtId="0" fontId="1" fillId="0" borderId="0" xfId="0" applyFont="1" applyProtection="1">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10" fillId="0" borderId="0" xfId="0" applyFont="1" applyAlignment="1">
      <alignment vertical="center"/>
    </xf>
    <xf numFmtId="0" fontId="10" fillId="0" borderId="0" xfId="0" applyFont="1" applyAlignment="1">
      <alignment vertical="top"/>
    </xf>
    <xf numFmtId="0" fontId="3" fillId="0" borderId="0" xfId="0" applyFont="1" applyAlignment="1">
      <alignment vertical="center"/>
    </xf>
    <xf numFmtId="0" fontId="11" fillId="0" borderId="0" xfId="0" applyFont="1" applyAlignment="1">
      <alignment vertical="center"/>
    </xf>
    <xf numFmtId="0" fontId="9" fillId="0" borderId="6" xfId="0" applyFont="1" applyBorder="1" applyAlignment="1">
      <alignment vertical="center"/>
    </xf>
    <xf numFmtId="0" fontId="3" fillId="0" borderId="0" xfId="0" applyFont="1"/>
    <xf numFmtId="0" fontId="11" fillId="0" borderId="0" xfId="0" applyFont="1"/>
    <xf numFmtId="0" fontId="9" fillId="0" borderId="6" xfId="0" applyFont="1" applyBorder="1"/>
    <xf numFmtId="0" fontId="18" fillId="0" borderId="0" xfId="0" applyFont="1"/>
    <xf numFmtId="0" fontId="3" fillId="0" borderId="5"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2" borderId="0" xfId="0" applyFont="1" applyFill="1"/>
    <xf numFmtId="0" fontId="3" fillId="7" borderId="0" xfId="0" applyFont="1" applyFill="1" applyProtection="1">
      <protection hidden="1"/>
    </xf>
    <xf numFmtId="0" fontId="3" fillId="7" borderId="0" xfId="0" applyFont="1" applyFill="1" applyAlignment="1" applyProtection="1">
      <alignment horizontal="right"/>
      <protection hidden="1"/>
    </xf>
    <xf numFmtId="0" fontId="4" fillId="2" borderId="0" xfId="0" applyFont="1" applyFill="1"/>
    <xf numFmtId="0" fontId="4" fillId="2" borderId="0" xfId="0" applyFont="1" applyFill="1" applyAlignment="1">
      <alignment horizontal="right"/>
    </xf>
    <xf numFmtId="0" fontId="4" fillId="7" borderId="0" xfId="0" applyFont="1" applyFill="1" applyProtection="1">
      <protection hidden="1"/>
    </xf>
    <xf numFmtId="0" fontId="19" fillId="7" borderId="0" xfId="0" applyFont="1" applyFill="1" applyBorder="1" applyAlignment="1" applyProtection="1">
      <alignment horizontal="left"/>
      <protection hidden="1"/>
    </xf>
    <xf numFmtId="0" fontId="19" fillId="7" borderId="0" xfId="0" applyFont="1" applyFill="1" applyProtection="1">
      <protection hidden="1"/>
    </xf>
    <xf numFmtId="0" fontId="3" fillId="0" borderId="0" xfId="0" applyNumberFormat="1" applyFont="1" applyAlignment="1">
      <alignment horizontal="right"/>
    </xf>
    <xf numFmtId="171" fontId="3" fillId="0" borderId="5" xfId="0" applyNumberFormat="1" applyFont="1" applyBorder="1" applyAlignment="1">
      <alignment horizontal="center" vertical="center"/>
    </xf>
    <xf numFmtId="171" fontId="3" fillId="0" borderId="4" xfId="0" applyNumberFormat="1" applyFont="1" applyBorder="1" applyAlignment="1">
      <alignment horizontal="center" vertical="center"/>
    </xf>
    <xf numFmtId="164" fontId="4" fillId="0" borderId="7" xfId="0" applyNumberFormat="1" applyFont="1" applyFill="1" applyBorder="1" applyAlignment="1" applyProtection="1">
      <alignment horizontal="center"/>
      <protection hidden="1"/>
    </xf>
    <xf numFmtId="164" fontId="4" fillId="0" borderId="7" xfId="0" applyNumberFormat="1" applyFont="1" applyFill="1" applyBorder="1" applyAlignment="1">
      <alignment horizontal="center"/>
    </xf>
    <xf numFmtId="164" fontId="4" fillId="0" borderId="0" xfId="0" applyNumberFormat="1" applyFont="1" applyFill="1" applyBorder="1" applyAlignment="1">
      <alignment horizontal="center"/>
    </xf>
    <xf numFmtId="164" fontId="4" fillId="0" borderId="0" xfId="0" applyNumberFormat="1" applyFont="1" applyFill="1" applyBorder="1" applyAlignment="1" applyProtection="1">
      <alignment horizontal="center"/>
      <protection hidden="1"/>
    </xf>
    <xf numFmtId="0" fontId="3" fillId="0" borderId="8" xfId="0" applyFont="1" applyBorder="1" applyProtection="1">
      <protection hidden="1"/>
    </xf>
    <xf numFmtId="0" fontId="17" fillId="0" borderId="0" xfId="0" applyFont="1" applyFill="1" applyProtection="1">
      <protection hidden="1"/>
    </xf>
    <xf numFmtId="0" fontId="17" fillId="0" borderId="0" xfId="0" applyFont="1" applyFill="1" applyBorder="1" applyAlignment="1" applyProtection="1">
      <protection hidden="1"/>
    </xf>
    <xf numFmtId="0" fontId="17" fillId="0" borderId="0" xfId="0" applyFont="1" applyFill="1" applyBorder="1" applyProtection="1">
      <protection hidden="1"/>
    </xf>
    <xf numFmtId="0" fontId="17" fillId="0" borderId="0" xfId="0" applyFont="1" applyProtection="1">
      <protection hidden="1"/>
    </xf>
    <xf numFmtId="0" fontId="3" fillId="0" borderId="0" xfId="0" applyNumberFormat="1" applyFont="1" applyAlignment="1">
      <alignment vertical="top" wrapText="1"/>
    </xf>
    <xf numFmtId="0" fontId="2" fillId="0" borderId="0" xfId="0" applyFont="1" applyBorder="1" applyAlignment="1">
      <alignment horizontal="center" vertical="center"/>
    </xf>
    <xf numFmtId="0" fontId="19" fillId="0" borderId="0" xfId="0" applyNumberFormat="1" applyFont="1" applyAlignment="1">
      <alignment vertical="top"/>
    </xf>
    <xf numFmtId="0" fontId="3" fillId="0" borderId="0" xfId="0" applyNumberFormat="1" applyFont="1" applyAlignment="1">
      <alignment vertical="top"/>
    </xf>
    <xf numFmtId="0" fontId="19" fillId="0" borderId="0" xfId="0" applyNumberFormat="1" applyFont="1" applyAlignment="1">
      <alignment vertical="top" wrapText="1"/>
    </xf>
    <xf numFmtId="170" fontId="15" fillId="0" borderId="0" xfId="0" applyNumberFormat="1" applyFont="1" applyAlignment="1">
      <alignment horizontal="left"/>
    </xf>
    <xf numFmtId="0" fontId="15" fillId="0" borderId="0" xfId="0" applyFont="1" applyAlignment="1">
      <alignment horizontal="left"/>
    </xf>
    <xf numFmtId="14" fontId="15" fillId="0" borderId="0" xfId="0" quotePrefix="1" applyNumberFormat="1" applyFont="1" applyAlignment="1">
      <alignment wrapText="1"/>
    </xf>
    <xf numFmtId="170" fontId="15" fillId="0" borderId="0" xfId="0" applyNumberFormat="1" applyFont="1" applyAlignment="1" applyProtection="1">
      <alignment horizontal="left"/>
      <protection locked="0" hidden="1"/>
    </xf>
    <xf numFmtId="169" fontId="0" fillId="0" borderId="0" xfId="0" applyNumberFormat="1" applyFont="1" applyAlignment="1"/>
    <xf numFmtId="0" fontId="0" fillId="0" borderId="0" xfId="0" applyFont="1"/>
    <xf numFmtId="0" fontId="0" fillId="0" borderId="0" xfId="0" applyFont="1" applyAlignment="1"/>
    <xf numFmtId="0" fontId="0" fillId="0" borderId="0" xfId="0" applyFont="1" applyAlignment="1">
      <alignment wrapText="1"/>
    </xf>
    <xf numFmtId="0" fontId="27" fillId="0" borderId="0" xfId="0" applyFont="1" applyAlignment="1">
      <alignment wrapText="1"/>
    </xf>
    <xf numFmtId="0" fontId="27" fillId="0" borderId="0" xfId="0" applyFont="1" applyAlignment="1">
      <alignment horizontal="center" wrapText="1"/>
    </xf>
    <xf numFmtId="0" fontId="27" fillId="0" borderId="0" xfId="0" applyFont="1" applyAlignment="1">
      <alignment horizontal="left" vertical="center"/>
    </xf>
    <xf numFmtId="0" fontId="27" fillId="0" borderId="0" xfId="0" applyFont="1" applyAlignment="1">
      <alignment horizontal="center" vertical="center"/>
    </xf>
    <xf numFmtId="164" fontId="27" fillId="0" borderId="0" xfId="0" applyNumberFormat="1" applyFont="1" applyAlignment="1">
      <alignment horizontal="center" vertical="center"/>
    </xf>
    <xf numFmtId="0" fontId="27" fillId="0" borderId="0" xfId="0" applyFont="1" applyAlignment="1" applyProtection="1">
      <alignment horizontal="left" vertical="center" wrapText="1"/>
      <protection locked="0"/>
    </xf>
    <xf numFmtId="0" fontId="27" fillId="0" borderId="0" xfId="0" applyNumberFormat="1" applyFont="1" applyAlignment="1">
      <alignment horizontal="center" vertical="center"/>
    </xf>
    <xf numFmtId="0" fontId="27" fillId="0" borderId="0" xfId="0" applyNumberFormat="1" applyFont="1" applyAlignment="1">
      <alignment horizontal="left" vertical="center"/>
    </xf>
    <xf numFmtId="0" fontId="27" fillId="0" borderId="0" xfId="0" applyFont="1" applyAlignment="1">
      <alignment wrapText="1"/>
    </xf>
    <xf numFmtId="0" fontId="0" fillId="0" borderId="0" xfId="0" applyFont="1" applyAlignment="1"/>
    <xf numFmtId="0" fontId="28" fillId="0" borderId="0" xfId="0" applyFont="1" applyAlignment="1" applyProtection="1">
      <alignment horizontal="left" vertical="center" wrapText="1"/>
      <protection locked="0"/>
    </xf>
    <xf numFmtId="164" fontId="3" fillId="0" borderId="1" xfId="0" applyNumberFormat="1" applyFont="1" applyFill="1" applyBorder="1" applyAlignment="1">
      <alignment horizontal="center"/>
    </xf>
    <xf numFmtId="0" fontId="3" fillId="0" borderId="0" xfId="0" applyFont="1" applyFill="1" applyBorder="1" applyAlignment="1"/>
    <xf numFmtId="0" fontId="3" fillId="0" borderId="0" xfId="0" applyFont="1" applyFill="1" applyBorder="1" applyAlignment="1">
      <alignment vertical="top"/>
    </xf>
    <xf numFmtId="0" fontId="11" fillId="0" borderId="0" xfId="0" applyFont="1" applyFill="1" applyBorder="1"/>
    <xf numFmtId="0" fontId="1" fillId="0" borderId="0" xfId="0" applyNumberFormat="1" applyFont="1" applyFill="1" applyBorder="1"/>
    <xf numFmtId="0" fontId="3" fillId="0" borderId="0" xfId="0" applyFont="1"/>
    <xf numFmtId="0" fontId="3" fillId="0" borderId="0" xfId="0" applyFont="1" applyFill="1"/>
    <xf numFmtId="0" fontId="9" fillId="0" borderId="0" xfId="0" applyFont="1" applyFill="1"/>
    <xf numFmtId="0" fontId="15" fillId="0" borderId="0" xfId="0" applyFont="1"/>
    <xf numFmtId="169" fontId="15" fillId="0" borderId="0" xfId="0" applyNumberFormat="1" applyFont="1" applyAlignment="1"/>
    <xf numFmtId="0" fontId="15" fillId="0" borderId="0" xfId="0" applyFont="1" applyAlignment="1"/>
    <xf numFmtId="0" fontId="15" fillId="0" borderId="0" xfId="0" applyFont="1" applyAlignment="1">
      <alignment wrapText="1"/>
    </xf>
    <xf numFmtId="164" fontId="9" fillId="0" borderId="0" xfId="0" applyNumberFormat="1" applyFont="1" applyFill="1" applyAlignment="1">
      <alignment horizontal="center"/>
    </xf>
    <xf numFmtId="16" fontId="3" fillId="0" borderId="0" xfId="0" quotePrefix="1" applyNumberFormat="1" applyFont="1" applyFill="1"/>
    <xf numFmtId="0" fontId="3" fillId="0" borderId="0" xfId="0" applyNumberFormat="1" applyFont="1" applyFill="1"/>
    <xf numFmtId="0" fontId="3" fillId="0" borderId="0" xfId="0" applyFont="1" applyProtection="1">
      <protection hidden="1"/>
    </xf>
    <xf numFmtId="0" fontId="3" fillId="0" borderId="0" xfId="0" applyFont="1" applyBorder="1" applyProtection="1">
      <protection hidden="1"/>
    </xf>
    <xf numFmtId="0" fontId="3" fillId="8" borderId="14" xfId="0" applyFont="1" applyFill="1" applyBorder="1" applyAlignment="1" applyProtection="1">
      <protection hidden="1"/>
    </xf>
    <xf numFmtId="0" fontId="3" fillId="8" borderId="0" xfId="0" applyFont="1" applyFill="1" applyBorder="1" applyAlignment="1" applyProtection="1">
      <protection hidden="1"/>
    </xf>
    <xf numFmtId="0" fontId="3" fillId="8" borderId="0" xfId="0" applyFont="1" applyFill="1" applyBorder="1" applyProtection="1">
      <protection hidden="1"/>
    </xf>
    <xf numFmtId="0" fontId="3" fillId="8" borderId="8" xfId="0" applyFont="1" applyFill="1" applyBorder="1" applyProtection="1">
      <protection hidden="1"/>
    </xf>
    <xf numFmtId="0" fontId="3" fillId="8" borderId="15" xfId="0" applyNumberFormat="1" applyFont="1" applyFill="1" applyBorder="1" applyProtection="1">
      <protection hidden="1"/>
    </xf>
    <xf numFmtId="0" fontId="3" fillId="8" borderId="1" xfId="0" applyNumberFormat="1" applyFont="1" applyFill="1" applyBorder="1" applyProtection="1">
      <protection hidden="1"/>
    </xf>
    <xf numFmtId="0" fontId="3" fillId="8" borderId="1" xfId="0" applyFont="1" applyFill="1" applyBorder="1" applyProtection="1">
      <protection hidden="1"/>
    </xf>
    <xf numFmtId="0" fontId="3" fillId="8" borderId="16" xfId="0" applyFont="1" applyFill="1" applyBorder="1" applyProtection="1">
      <protection hidden="1"/>
    </xf>
    <xf numFmtId="0" fontId="3" fillId="0" borderId="8" xfId="0" applyFont="1" applyBorder="1" applyProtection="1">
      <protection hidden="1"/>
    </xf>
    <xf numFmtId="0" fontId="15" fillId="0" borderId="0" xfId="0" applyFont="1" applyAlignment="1">
      <alignment horizontal="left" wrapText="1"/>
    </xf>
    <xf numFmtId="170" fontId="0" fillId="0" borderId="0" xfId="0" applyNumberFormat="1" applyFont="1" applyAlignment="1"/>
    <xf numFmtId="170" fontId="0" fillId="0" borderId="0" xfId="0" applyNumberFormat="1" applyFont="1" applyAlignment="1" applyProtection="1">
      <alignment horizontal="left"/>
      <protection locked="0"/>
    </xf>
    <xf numFmtId="0" fontId="1" fillId="0" borderId="0" xfId="0" applyFont="1"/>
    <xf numFmtId="0" fontId="1" fillId="0" borderId="0" xfId="0" applyFont="1" applyFill="1"/>
    <xf numFmtId="0" fontId="6" fillId="0" borderId="0" xfId="0" applyFont="1" applyAlignment="1">
      <alignment vertical="top"/>
    </xf>
    <xf numFmtId="0" fontId="6" fillId="0" borderId="0" xfId="0" applyFont="1" applyBorder="1" applyAlignment="1">
      <alignment vertical="top"/>
    </xf>
    <xf numFmtId="0" fontId="6" fillId="0" borderId="0" xfId="0" applyFont="1"/>
    <xf numFmtId="0" fontId="6" fillId="0" borderId="0" xfId="0" applyFont="1" applyBorder="1"/>
    <xf numFmtId="0" fontId="6" fillId="0" borderId="0" xfId="0" applyFont="1" applyFill="1" applyBorder="1" applyAlignment="1">
      <alignment vertical="top"/>
    </xf>
    <xf numFmtId="0" fontId="6" fillId="0" borderId="0" xfId="0" applyFont="1" applyFill="1" applyAlignment="1">
      <alignment vertical="top"/>
    </xf>
    <xf numFmtId="0" fontId="1" fillId="0" borderId="0" xfId="0" applyFont="1" applyFill="1" applyBorder="1"/>
    <xf numFmtId="164" fontId="6" fillId="0" borderId="0" xfId="0" applyNumberFormat="1" applyFont="1" applyAlignment="1">
      <alignment vertical="top"/>
    </xf>
    <xf numFmtId="164" fontId="6" fillId="0" borderId="0" xfId="0" applyNumberFormat="1" applyFont="1"/>
    <xf numFmtId="0" fontId="4" fillId="0" borderId="0" xfId="0" applyFont="1" applyAlignment="1">
      <alignment vertical="top"/>
    </xf>
    <xf numFmtId="0" fontId="6" fillId="0" borderId="0" xfId="0" applyFont="1" applyFill="1" applyBorder="1"/>
    <xf numFmtId="0" fontId="25" fillId="0" borderId="0" xfId="0" applyFont="1"/>
    <xf numFmtId="0" fontId="1" fillId="0" borderId="0" xfId="0" applyFont="1" applyFill="1" applyBorder="1" applyAlignment="1" applyProtection="1"/>
    <xf numFmtId="0" fontId="1" fillId="0" borderId="0" xfId="0" applyFont="1"/>
    <xf numFmtId="0" fontId="6" fillId="0" borderId="0" xfId="0" applyFont="1" applyAlignment="1">
      <alignment vertical="top"/>
    </xf>
    <xf numFmtId="0" fontId="6" fillId="0" borderId="0" xfId="0" applyFont="1" applyBorder="1" applyAlignment="1">
      <alignment vertical="top"/>
    </xf>
    <xf numFmtId="0" fontId="6" fillId="0" borderId="0" xfId="0" applyFont="1"/>
    <xf numFmtId="0" fontId="6" fillId="0" borderId="0" xfId="0" applyFont="1" applyBorder="1"/>
    <xf numFmtId="164" fontId="6" fillId="0" borderId="0" xfId="0" applyNumberFormat="1" applyFont="1" applyAlignment="1">
      <alignment vertical="top"/>
    </xf>
    <xf numFmtId="164" fontId="6" fillId="0" borderId="0" xfId="0" applyNumberFormat="1" applyFont="1"/>
    <xf numFmtId="0" fontId="1" fillId="0" borderId="0" xfId="0" applyFont="1" applyFill="1" applyBorder="1" applyAlignment="1" applyProtection="1"/>
    <xf numFmtId="0" fontId="1" fillId="0" borderId="0" xfId="0" applyFont="1"/>
    <xf numFmtId="0" fontId="1" fillId="0" borderId="0" xfId="0" applyFont="1" applyFill="1"/>
    <xf numFmtId="0" fontId="3" fillId="0" borderId="0" xfId="0" applyFont="1"/>
    <xf numFmtId="0" fontId="3" fillId="0" borderId="0" xfId="0" applyFont="1" applyAlignment="1">
      <alignment vertical="top"/>
    </xf>
    <xf numFmtId="0" fontId="5" fillId="0" borderId="0" xfId="0" applyFont="1" applyAlignment="1">
      <alignment vertical="top"/>
    </xf>
    <xf numFmtId="0" fontId="5" fillId="0" borderId="0" xfId="0" applyFont="1"/>
    <xf numFmtId="0" fontId="6" fillId="0" borderId="0" xfId="0" applyFont="1" applyAlignment="1">
      <alignment vertical="top"/>
    </xf>
    <xf numFmtId="0" fontId="6" fillId="0" borderId="0" xfId="0" applyFont="1" applyBorder="1" applyAlignment="1">
      <alignment vertical="top"/>
    </xf>
    <xf numFmtId="0" fontId="3" fillId="4" borderId="0" xfId="0" applyFont="1" applyFill="1" applyBorder="1"/>
    <xf numFmtId="0" fontId="1" fillId="4" borderId="0" xfId="0" applyFont="1" applyFill="1" applyBorder="1"/>
    <xf numFmtId="0" fontId="3" fillId="4" borderId="0" xfId="0" applyFont="1" applyFill="1" applyAlignment="1">
      <alignment vertical="top"/>
    </xf>
    <xf numFmtId="0" fontId="5" fillId="0" borderId="0" xfId="0" applyFont="1" applyAlignment="1">
      <alignment vertical="center"/>
    </xf>
    <xf numFmtId="0" fontId="8" fillId="0" borderId="0" xfId="0" applyFont="1"/>
    <xf numFmtId="0" fontId="6" fillId="5" borderId="0" xfId="0" applyFont="1" applyFill="1" applyAlignment="1">
      <alignment vertical="top"/>
    </xf>
    <xf numFmtId="0" fontId="3" fillId="5" borderId="0" xfId="0" applyFont="1" applyFill="1" applyAlignment="1">
      <alignment vertical="top"/>
    </xf>
    <xf numFmtId="0" fontId="6" fillId="5" borderId="0" xfId="0" applyFont="1" applyFill="1"/>
    <xf numFmtId="0" fontId="3" fillId="5" borderId="0" xfId="0" applyFont="1" applyFill="1"/>
    <xf numFmtId="164" fontId="3" fillId="0" borderId="0" xfId="0" applyNumberFormat="1" applyFont="1"/>
    <xf numFmtId="164" fontId="1" fillId="0" borderId="0" xfId="0" applyNumberFormat="1" applyFont="1"/>
    <xf numFmtId="164" fontId="3" fillId="5" borderId="0" xfId="0" applyNumberFormat="1" applyFont="1" applyFill="1"/>
    <xf numFmtId="164" fontId="3" fillId="0" borderId="0" xfId="0" applyNumberFormat="1" applyFont="1" applyAlignment="1">
      <alignment vertical="top"/>
    </xf>
    <xf numFmtId="0" fontId="3" fillId="0" borderId="0" xfId="0" applyFont="1" applyAlignment="1" applyProtection="1">
      <alignment horizontal="left"/>
      <protection hidden="1"/>
    </xf>
    <xf numFmtId="0" fontId="3" fillId="0" borderId="0" xfId="0" applyFont="1" applyAlignment="1" applyProtection="1">
      <alignment wrapText="1"/>
      <protection hidden="1"/>
    </xf>
    <xf numFmtId="0" fontId="4" fillId="0" borderId="0" xfId="0" applyFont="1" applyAlignment="1" applyProtection="1">
      <protection hidden="1"/>
    </xf>
    <xf numFmtId="0" fontId="4" fillId="0" borderId="0" xfId="0" applyFont="1" applyProtection="1">
      <protection hidden="1"/>
    </xf>
    <xf numFmtId="0" fontId="4" fillId="0" borderId="0" xfId="0" applyNumberFormat="1" applyFo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Alignment="1" applyProtection="1">
      <alignment horizontal="left"/>
      <protection hidden="1"/>
    </xf>
    <xf numFmtId="0" fontId="29" fillId="0" borderId="18" xfId="0" applyFont="1" applyBorder="1" applyAlignment="1" applyProtection="1">
      <alignment horizontal="right"/>
      <protection hidden="1"/>
    </xf>
    <xf numFmtId="0" fontId="3" fillId="0" borderId="18" xfId="0" applyFont="1" applyBorder="1" applyAlignment="1" applyProtection="1">
      <alignment horizontal="center"/>
      <protection hidden="1"/>
    </xf>
    <xf numFmtId="0" fontId="4" fillId="0" borderId="18" xfId="0" applyFont="1" applyBorder="1" applyAlignment="1" applyProtection="1">
      <alignment horizontal="right"/>
      <protection hidden="1"/>
    </xf>
    <xf numFmtId="0" fontId="4" fillId="0" borderId="1" xfId="0" applyFont="1" applyBorder="1" applyProtection="1">
      <protection hidden="1"/>
    </xf>
    <xf numFmtId="0" fontId="3" fillId="0" borderId="0" xfId="0" applyNumberFormat="1" applyFont="1" applyFill="1" applyBorder="1" applyAlignment="1">
      <alignment horizontal="right"/>
    </xf>
    <xf numFmtId="0" fontId="3" fillId="0" borderId="0" xfId="0" applyNumberFormat="1" applyFont="1" applyFill="1" applyAlignment="1">
      <alignment horizontal="right"/>
    </xf>
    <xf numFmtId="0" fontId="11" fillId="0" borderId="0" xfId="0" applyNumberFormat="1" applyFont="1" applyFill="1" applyAlignment="1">
      <alignment horizontal="right"/>
    </xf>
    <xf numFmtId="0" fontId="9" fillId="0" borderId="0" xfId="0" applyNumberFormat="1" applyFont="1" applyFill="1" applyBorder="1" applyAlignment="1">
      <alignment horizontal="right"/>
    </xf>
    <xf numFmtId="0" fontId="1" fillId="0" borderId="0" xfId="0" applyNumberFormat="1" applyFont="1" applyFill="1" applyAlignment="1">
      <alignment horizontal="right"/>
    </xf>
    <xf numFmtId="0" fontId="13" fillId="0" borderId="0" xfId="0" applyFont="1" applyFill="1" applyBorder="1" applyProtection="1"/>
    <xf numFmtId="170" fontId="13" fillId="0" borderId="0" xfId="0" applyNumberFormat="1" applyFont="1" applyFill="1" applyBorder="1" applyProtection="1"/>
    <xf numFmtId="0" fontId="30" fillId="0" borderId="0" xfId="0" applyFont="1" applyFill="1" applyBorder="1" applyProtection="1"/>
    <xf numFmtId="0" fontId="13" fillId="0" borderId="0" xfId="0" applyFont="1" applyFill="1" applyBorder="1" applyAlignment="1" applyProtection="1">
      <alignment wrapText="1"/>
    </xf>
    <xf numFmtId="0" fontId="1" fillId="9" borderId="0" xfId="0" applyFont="1" applyFill="1"/>
    <xf numFmtId="0" fontId="1" fillId="9" borderId="0" xfId="0" applyFont="1" applyFill="1" applyBorder="1"/>
    <xf numFmtId="0" fontId="3" fillId="9" borderId="0" xfId="0" applyFont="1" applyFill="1" applyBorder="1"/>
    <xf numFmtId="0" fontId="6" fillId="9" borderId="0" xfId="0" applyFont="1" applyFill="1" applyBorder="1" applyAlignment="1">
      <alignment vertical="top"/>
    </xf>
    <xf numFmtId="0" fontId="6" fillId="9" borderId="0" xfId="0" applyFont="1" applyFill="1" applyBorder="1"/>
    <xf numFmtId="0" fontId="3" fillId="9" borderId="0" xfId="0" applyFont="1" applyFill="1" applyBorder="1" applyAlignment="1"/>
    <xf numFmtId="0" fontId="3" fillId="9" borderId="0" xfId="0" applyFont="1" applyFill="1" applyBorder="1" applyAlignment="1">
      <alignment vertical="top"/>
    </xf>
    <xf numFmtId="0" fontId="11" fillId="9" borderId="0" xfId="0" applyFont="1" applyFill="1" applyBorder="1"/>
    <xf numFmtId="0" fontId="9" fillId="9" borderId="0" xfId="0" applyFont="1" applyFill="1" applyBorder="1"/>
    <xf numFmtId="0" fontId="3" fillId="9" borderId="0" xfId="0" applyFont="1" applyFill="1"/>
    <xf numFmtId="0" fontId="11" fillId="9" borderId="0" xfId="0" applyFont="1" applyFill="1"/>
    <xf numFmtId="0" fontId="9" fillId="9" borderId="0" xfId="0" applyFont="1" applyFill="1"/>
    <xf numFmtId="0" fontId="1" fillId="9" borderId="0" xfId="0" applyNumberFormat="1" applyFont="1" applyFill="1"/>
    <xf numFmtId="0" fontId="13" fillId="4" borderId="0" xfId="0" applyFont="1" applyFill="1" applyBorder="1" applyProtection="1"/>
    <xf numFmtId="0" fontId="0" fillId="0" borderId="0" xfId="0" applyFont="1" applyAlignment="1" applyProtection="1">
      <alignment horizontal="left"/>
      <protection hidden="1"/>
    </xf>
    <xf numFmtId="0" fontId="36" fillId="0" borderId="0" xfId="0" applyFont="1"/>
    <xf numFmtId="0" fontId="35" fillId="0" borderId="0" xfId="0" applyFont="1" applyProtection="1">
      <protection hidden="1"/>
    </xf>
    <xf numFmtId="0" fontId="15" fillId="0" borderId="0" xfId="0" applyFont="1" applyProtection="1">
      <protection hidden="1"/>
    </xf>
    <xf numFmtId="0" fontId="0" fillId="0" borderId="0" xfId="0" applyFont="1" applyProtection="1">
      <protection hidden="1"/>
    </xf>
    <xf numFmtId="0" fontId="15" fillId="0" borderId="0" xfId="0" applyFont="1" applyAlignment="1" applyProtection="1">
      <protection hidden="1"/>
    </xf>
    <xf numFmtId="0" fontId="0" fillId="0" borderId="0" xfId="0" applyFont="1" applyAlignment="1" applyProtection="1">
      <protection hidden="1"/>
    </xf>
    <xf numFmtId="0" fontId="15" fillId="0" borderId="0" xfId="0" applyFont="1" applyAlignment="1" applyProtection="1">
      <alignment wrapText="1"/>
      <protection hidden="1"/>
    </xf>
    <xf numFmtId="0" fontId="0" fillId="0" borderId="0" xfId="0" applyFont="1" applyAlignment="1" applyProtection="1">
      <alignment wrapText="1"/>
      <protection hidden="1"/>
    </xf>
    <xf numFmtId="0" fontId="0" fillId="0" borderId="0" xfId="0" applyNumberFormat="1" applyFont="1" applyAlignment="1" applyProtection="1">
      <alignment horizontal="left" vertical="center"/>
      <protection hidden="1"/>
    </xf>
    <xf numFmtId="164" fontId="0" fillId="0" borderId="0" xfId="0" applyNumberFormat="1" applyFont="1" applyAlignment="1" applyProtection="1">
      <alignment horizontal="center" vertical="center"/>
      <protection hidden="1"/>
    </xf>
    <xf numFmtId="0" fontId="0" fillId="0" borderId="0" xfId="0" applyFont="1" applyAlignment="1" applyProtection="1">
      <alignment horizontal="left" vertical="center" wrapText="1"/>
      <protection hidden="1"/>
    </xf>
    <xf numFmtId="0" fontId="33" fillId="0" borderId="0" xfId="0" applyNumberFormat="1" applyFont="1" applyAlignment="1" applyProtection="1">
      <alignment horizontal="right" vertical="center"/>
      <protection hidden="1"/>
    </xf>
    <xf numFmtId="0" fontId="33" fillId="0" borderId="0" xfId="0" applyNumberFormat="1" applyFont="1" applyAlignment="1" applyProtection="1">
      <alignment horizontal="left" vertical="center"/>
      <protection hidden="1"/>
    </xf>
    <xf numFmtId="0" fontId="0" fillId="0" borderId="0" xfId="0" applyNumberFormat="1" applyFont="1" applyAlignment="1" applyProtection="1">
      <alignment horizontal="center" vertical="center"/>
      <protection hidden="1"/>
    </xf>
    <xf numFmtId="164" fontId="0" fillId="0" borderId="0" xfId="0" applyNumberFormat="1" applyFont="1" applyAlignment="1" applyProtection="1">
      <alignment horizontal="right" vertical="center"/>
      <protection hidden="1"/>
    </xf>
    <xf numFmtId="0" fontId="0" fillId="0" borderId="0" xfId="0" applyNumberFormat="1" applyFont="1" applyAlignment="1" applyProtection="1">
      <alignment horizontal="right" vertical="center"/>
      <protection hidden="1"/>
    </xf>
    <xf numFmtId="0" fontId="0" fillId="0" borderId="0" xfId="0" applyFont="1" applyAlignment="1" applyProtection="1">
      <alignment horizontal="right"/>
      <protection hidden="1"/>
    </xf>
    <xf numFmtId="0" fontId="0" fillId="0" borderId="1" xfId="0" applyNumberFormat="1" applyFont="1" applyBorder="1" applyAlignment="1" applyProtection="1">
      <alignment horizontal="left" vertical="center"/>
      <protection hidden="1"/>
    </xf>
    <xf numFmtId="0" fontId="0" fillId="0" borderId="1" xfId="0" applyNumberFormat="1" applyFont="1" applyBorder="1" applyAlignment="1" applyProtection="1">
      <alignment horizontal="center" vertical="center"/>
      <protection hidden="1"/>
    </xf>
    <xf numFmtId="164" fontId="0" fillId="0" borderId="1" xfId="0" applyNumberFormat="1" applyFont="1" applyBorder="1" applyAlignment="1" applyProtection="1">
      <alignment horizontal="center" vertical="center"/>
      <protection hidden="1"/>
    </xf>
    <xf numFmtId="0" fontId="0" fillId="0" borderId="1" xfId="0" applyFont="1" applyBorder="1" applyAlignment="1" applyProtection="1">
      <alignment horizontal="left" vertical="center" wrapText="1"/>
      <protection hidden="1"/>
    </xf>
    <xf numFmtId="0" fontId="0" fillId="0" borderId="1" xfId="0" applyFont="1" applyBorder="1" applyProtection="1">
      <protection hidden="1"/>
    </xf>
    <xf numFmtId="0" fontId="14" fillId="0" borderId="0" xfId="0" applyFont="1" applyProtection="1">
      <protection hidden="1"/>
    </xf>
    <xf numFmtId="0" fontId="14" fillId="0" borderId="0" xfId="0" applyFont="1" applyAlignment="1" applyProtection="1">
      <alignment horizontal="right"/>
      <protection hidden="1"/>
    </xf>
    <xf numFmtId="0" fontId="13" fillId="4" borderId="14" xfId="0" applyFont="1" applyFill="1" applyBorder="1" applyProtection="1"/>
    <xf numFmtId="0" fontId="0" fillId="4" borderId="0" xfId="0" applyFill="1" applyBorder="1"/>
    <xf numFmtId="0" fontId="0" fillId="4" borderId="8" xfId="0" applyFill="1" applyBorder="1"/>
    <xf numFmtId="0" fontId="13" fillId="0" borderId="14" xfId="0" applyFont="1" applyFill="1" applyBorder="1" applyProtection="1"/>
    <xf numFmtId="0" fontId="0" fillId="0" borderId="0" xfId="0" applyBorder="1"/>
    <xf numFmtId="0" fontId="0" fillId="0" borderId="8" xfId="0" applyBorder="1"/>
    <xf numFmtId="0" fontId="0" fillId="0" borderId="8" xfId="0" applyFill="1" applyBorder="1"/>
    <xf numFmtId="0" fontId="13" fillId="4" borderId="15" xfId="0" applyFont="1" applyFill="1" applyBorder="1" applyProtection="1"/>
    <xf numFmtId="0" fontId="0" fillId="4" borderId="1" xfId="0" applyFill="1" applyBorder="1"/>
    <xf numFmtId="0" fontId="13" fillId="4" borderId="1" xfId="0" applyFont="1" applyFill="1" applyBorder="1" applyProtection="1"/>
    <xf numFmtId="0" fontId="0" fillId="4" borderId="16" xfId="0" applyFill="1" applyBorder="1"/>
    <xf numFmtId="0" fontId="13" fillId="10" borderId="12" xfId="0" applyFont="1" applyFill="1" applyBorder="1" applyProtection="1"/>
    <xf numFmtId="0" fontId="13" fillId="10" borderId="13" xfId="0" applyFont="1" applyFill="1" applyBorder="1" applyProtection="1"/>
    <xf numFmtId="0" fontId="33" fillId="10" borderId="14" xfId="0" applyFont="1" applyFill="1" applyBorder="1"/>
    <xf numFmtId="0" fontId="30" fillId="10" borderId="0" xfId="0" applyFont="1" applyFill="1" applyBorder="1" applyProtection="1"/>
    <xf numFmtId="0" fontId="33" fillId="10" borderId="0" xfId="0" applyFont="1" applyFill="1" applyBorder="1"/>
    <xf numFmtId="0" fontId="30" fillId="10" borderId="8" xfId="0" applyFont="1" applyFill="1" applyBorder="1" applyProtection="1"/>
    <xf numFmtId="0" fontId="38" fillId="10" borderId="11" xfId="0" applyFont="1" applyFill="1" applyBorder="1" applyProtection="1"/>
    <xf numFmtId="0" fontId="1" fillId="11" borderId="0" xfId="0" applyFont="1" applyFill="1"/>
    <xf numFmtId="0" fontId="3" fillId="11" borderId="0" xfId="0" applyFont="1" applyFill="1"/>
    <xf numFmtId="0" fontId="6" fillId="11" borderId="0" xfId="0" applyFont="1" applyFill="1" applyAlignment="1">
      <alignment vertical="top"/>
    </xf>
    <xf numFmtId="0" fontId="6" fillId="11" borderId="0" xfId="0" applyFont="1" applyFill="1"/>
    <xf numFmtId="0" fontId="3" fillId="11" borderId="0" xfId="0" applyFont="1" applyFill="1" applyAlignment="1"/>
    <xf numFmtId="0" fontId="3" fillId="11" borderId="0" xfId="0" applyFont="1" applyFill="1" applyAlignment="1">
      <alignment vertical="top"/>
    </xf>
    <xf numFmtId="0" fontId="11" fillId="11" borderId="0" xfId="0" applyFont="1" applyFill="1"/>
    <xf numFmtId="0" fontId="9" fillId="11" borderId="0" xfId="0" applyFont="1" applyFill="1"/>
    <xf numFmtId="0" fontId="1" fillId="11" borderId="0" xfId="0" applyNumberFormat="1" applyFont="1" applyFill="1"/>
    <xf numFmtId="0" fontId="1" fillId="12" borderId="0" xfId="0" applyFont="1" applyFill="1"/>
    <xf numFmtId="0" fontId="3" fillId="12" borderId="0" xfId="0" applyFont="1" applyFill="1"/>
    <xf numFmtId="0" fontId="6" fillId="12" borderId="0" xfId="0" applyFont="1" applyFill="1" applyAlignment="1">
      <alignment vertical="top"/>
    </xf>
    <xf numFmtId="0" fontId="6" fillId="12" borderId="0" xfId="0" applyFont="1" applyFill="1"/>
    <xf numFmtId="0" fontId="3" fillId="12" borderId="0" xfId="0" applyFont="1" applyFill="1" applyAlignment="1"/>
    <xf numFmtId="0" fontId="3" fillId="12" borderId="0" xfId="0" applyFont="1" applyFill="1" applyAlignment="1">
      <alignment vertical="top"/>
    </xf>
    <xf numFmtId="0" fontId="11" fillId="12" borderId="0" xfId="0" applyFont="1" applyFill="1"/>
    <xf numFmtId="0" fontId="9" fillId="12" borderId="0" xfId="0" applyFont="1" applyFill="1"/>
    <xf numFmtId="0" fontId="19" fillId="12" borderId="0" xfId="0" applyFont="1" applyFill="1"/>
    <xf numFmtId="0" fontId="1" fillId="12" borderId="0" xfId="0" applyNumberFormat="1" applyFont="1" applyFill="1"/>
    <xf numFmtId="0" fontId="33" fillId="10" borderId="12" xfId="0" applyFont="1" applyFill="1" applyBorder="1"/>
    <xf numFmtId="0" fontId="33" fillId="10" borderId="13" xfId="0" applyFont="1" applyFill="1" applyBorder="1"/>
    <xf numFmtId="0" fontId="33" fillId="10" borderId="8" xfId="0" applyFont="1" applyFill="1" applyBorder="1"/>
    <xf numFmtId="3" fontId="0" fillId="0" borderId="8" xfId="0" applyNumberFormat="1" applyBorder="1"/>
    <xf numFmtId="0" fontId="13" fillId="0" borderId="15" xfId="0" applyFont="1" applyFill="1" applyBorder="1" applyProtection="1"/>
    <xf numFmtId="0" fontId="13" fillId="0" borderId="1" xfId="0" applyFont="1" applyFill="1" applyBorder="1" applyProtection="1"/>
    <xf numFmtId="0" fontId="0" fillId="0" borderId="1" xfId="0" applyBorder="1"/>
    <xf numFmtId="3" fontId="0" fillId="0" borderId="16" xfId="0" applyNumberFormat="1" applyBorder="1"/>
    <xf numFmtId="0" fontId="23" fillId="0" borderId="0" xfId="0" applyFont="1" applyBorder="1"/>
    <xf numFmtId="0" fontId="23" fillId="0" borderId="20" xfId="0" applyFont="1" applyBorder="1" applyAlignment="1"/>
    <xf numFmtId="164" fontId="23" fillId="0" borderId="0" xfId="0" applyNumberFormat="1" applyFont="1" applyAlignment="1">
      <alignment horizontal="center"/>
    </xf>
    <xf numFmtId="0" fontId="1" fillId="13" borderId="0" xfId="0" applyFont="1" applyFill="1"/>
    <xf numFmtId="0" fontId="3" fillId="13" borderId="0" xfId="0" applyFont="1" applyFill="1"/>
    <xf numFmtId="0" fontId="6" fillId="13" borderId="0" xfId="0" applyFont="1" applyFill="1" applyAlignment="1">
      <alignment vertical="top"/>
    </xf>
    <xf numFmtId="0" fontId="6" fillId="13" borderId="0" xfId="0" applyFont="1" applyFill="1"/>
    <xf numFmtId="0" fontId="3" fillId="13" borderId="0" xfId="0" applyFont="1" applyFill="1" applyAlignment="1"/>
    <xf numFmtId="0" fontId="3" fillId="13" borderId="0" xfId="0" applyFont="1" applyFill="1" applyAlignment="1">
      <alignment vertical="top"/>
    </xf>
    <xf numFmtId="0" fontId="11" fillId="13" borderId="0" xfId="0" applyFont="1" applyFill="1"/>
    <xf numFmtId="0" fontId="9" fillId="13" borderId="0" xfId="0" applyFont="1" applyFill="1"/>
    <xf numFmtId="0" fontId="1" fillId="13" borderId="0" xfId="0" applyNumberFormat="1" applyFont="1" applyFill="1"/>
    <xf numFmtId="0" fontId="1" fillId="14" borderId="0" xfId="0" applyFont="1" applyFill="1"/>
    <xf numFmtId="0" fontId="3" fillId="14" borderId="0" xfId="0" applyFont="1" applyFill="1"/>
    <xf numFmtId="0" fontId="6" fillId="14" borderId="0" xfId="0" applyFont="1" applyFill="1" applyAlignment="1">
      <alignment vertical="top"/>
    </xf>
    <xf numFmtId="0" fontId="6" fillId="14" borderId="0" xfId="0" applyFont="1" applyFill="1"/>
    <xf numFmtId="0" fontId="3" fillId="14" borderId="0" xfId="0" applyFont="1" applyFill="1" applyAlignment="1"/>
    <xf numFmtId="0" fontId="3" fillId="14" borderId="0" xfId="0" applyFont="1" applyFill="1" applyAlignment="1">
      <alignment vertical="top"/>
    </xf>
    <xf numFmtId="0" fontId="11" fillId="14" borderId="0" xfId="0" applyFont="1" applyFill="1"/>
    <xf numFmtId="0" fontId="9" fillId="14" borderId="0" xfId="0" applyFont="1" applyFill="1"/>
    <xf numFmtId="0" fontId="1" fillId="14" borderId="0" xfId="0" applyNumberFormat="1" applyFont="1" applyFill="1"/>
    <xf numFmtId="0" fontId="13" fillId="7" borderId="0" xfId="0" applyFont="1" applyFill="1" applyBorder="1" applyProtection="1"/>
    <xf numFmtId="0" fontId="30" fillId="7" borderId="0" xfId="0" applyFont="1" applyFill="1" applyBorder="1" applyProtection="1"/>
    <xf numFmtId="0" fontId="13" fillId="7" borderId="8" xfId="0" applyFont="1" applyFill="1" applyBorder="1" applyProtection="1"/>
    <xf numFmtId="0" fontId="1" fillId="4" borderId="0" xfId="0" applyNumberFormat="1" applyFont="1" applyFill="1" applyBorder="1"/>
    <xf numFmtId="0" fontId="58" fillId="32" borderId="39" xfId="0" applyFont="1" applyFill="1" applyBorder="1" applyProtection="1"/>
    <xf numFmtId="3" fontId="0" fillId="4" borderId="8" xfId="0" applyNumberFormat="1" applyFill="1" applyBorder="1"/>
    <xf numFmtId="0" fontId="13" fillId="7" borderId="14" xfId="0" applyFont="1" applyFill="1" applyBorder="1" applyProtection="1"/>
    <xf numFmtId="0" fontId="3" fillId="4" borderId="0" xfId="0" applyFont="1" applyFill="1" applyBorder="1" applyAlignment="1"/>
    <xf numFmtId="0" fontId="30" fillId="31" borderId="8" xfId="0" applyFont="1" applyFill="1" applyBorder="1" applyProtection="1"/>
    <xf numFmtId="0" fontId="9" fillId="4" borderId="0" xfId="0" applyFont="1" applyFill="1" applyBorder="1"/>
    <xf numFmtId="0" fontId="58" fillId="32" borderId="38" xfId="0" applyFont="1" applyFill="1" applyBorder="1" applyProtection="1"/>
    <xf numFmtId="0" fontId="13" fillId="7" borderId="16" xfId="0" applyFont="1" applyFill="1" applyBorder="1" applyProtection="1"/>
    <xf numFmtId="0" fontId="6" fillId="4" borderId="0" xfId="0" applyFont="1" applyFill="1" applyBorder="1" applyAlignment="1">
      <alignment vertical="top"/>
    </xf>
    <xf numFmtId="0" fontId="58" fillId="32" borderId="40" xfId="0" applyFont="1" applyFill="1" applyBorder="1" applyProtection="1"/>
    <xf numFmtId="0" fontId="3" fillId="4" borderId="0" xfId="0" applyFont="1" applyFill="1" applyBorder="1" applyAlignment="1">
      <alignment vertical="top"/>
    </xf>
    <xf numFmtId="0" fontId="13" fillId="7" borderId="15" xfId="0" applyFont="1" applyFill="1" applyBorder="1" applyProtection="1"/>
    <xf numFmtId="0" fontId="6" fillId="4" borderId="0" xfId="0" applyFont="1" applyFill="1" applyBorder="1"/>
    <xf numFmtId="0" fontId="30" fillId="31" borderId="14" xfId="0" applyFont="1" applyFill="1" applyBorder="1" applyProtection="1"/>
    <xf numFmtId="0" fontId="11" fillId="4" borderId="0" xfId="0" applyFont="1" applyFill="1" applyBorder="1"/>
    <xf numFmtId="0" fontId="13" fillId="0" borderId="8" xfId="0" applyFont="1" applyFill="1" applyBorder="1" applyProtection="1"/>
    <xf numFmtId="0" fontId="13" fillId="7" borderId="1" xfId="0" applyFont="1" applyFill="1" applyBorder="1" applyProtection="1"/>
    <xf numFmtId="0" fontId="30" fillId="31" borderId="0" xfId="0" applyFont="1" applyFill="1" applyBorder="1" applyProtection="1"/>
    <xf numFmtId="0" fontId="17" fillId="0" borderId="0" xfId="0" applyFont="1" applyAlignment="1" applyProtection="1">
      <alignment horizontal="right"/>
      <protection hidden="1"/>
    </xf>
    <xf numFmtId="0" fontId="3" fillId="0" borderId="0" xfId="0" applyFont="1" applyAlignment="1">
      <alignment horizontal="right"/>
    </xf>
    <xf numFmtId="0" fontId="37" fillId="0" borderId="44" xfId="0" applyFont="1" applyBorder="1" applyAlignment="1" applyProtection="1">
      <alignment horizontal="center" wrapText="1"/>
      <protection hidden="1"/>
    </xf>
    <xf numFmtId="0" fontId="37" fillId="0" borderId="0" xfId="0" applyFont="1" applyBorder="1" applyAlignment="1" applyProtection="1">
      <alignment horizontal="center" wrapText="1"/>
      <protection hidden="1"/>
    </xf>
    <xf numFmtId="0" fontId="37" fillId="0" borderId="45" xfId="0" applyFont="1" applyBorder="1" applyAlignment="1" applyProtection="1">
      <alignment horizontal="center" wrapText="1"/>
      <protection hidden="1"/>
    </xf>
    <xf numFmtId="0" fontId="17" fillId="0" borderId="44" xfId="0" applyFont="1" applyBorder="1" applyProtection="1">
      <protection hidden="1"/>
    </xf>
    <xf numFmtId="0" fontId="17" fillId="0" borderId="0" xfId="0" applyFont="1" applyBorder="1" applyProtection="1">
      <protection hidden="1"/>
    </xf>
    <xf numFmtId="0" fontId="17" fillId="0" borderId="45" xfId="0" applyFont="1" applyBorder="1" applyProtection="1">
      <protection hidden="1"/>
    </xf>
    <xf numFmtId="0" fontId="17" fillId="0" borderId="44" xfId="0" applyFont="1" applyBorder="1" applyAlignment="1" applyProtection="1">
      <alignment horizontal="left" wrapText="1"/>
      <protection hidden="1"/>
    </xf>
    <xf numFmtId="0" fontId="11" fillId="0" borderId="44" xfId="0" applyFont="1" applyBorder="1" applyProtection="1">
      <protection hidden="1"/>
    </xf>
    <xf numFmtId="0" fontId="3" fillId="0" borderId="44" xfId="0" applyFont="1" applyBorder="1" applyProtection="1">
      <protection hidden="1"/>
    </xf>
    <xf numFmtId="2" fontId="19" fillId="0" borderId="45" xfId="2" applyNumberFormat="1" applyFont="1" applyBorder="1" applyProtection="1">
      <protection hidden="1"/>
    </xf>
    <xf numFmtId="2" fontId="19" fillId="0" borderId="45" xfId="2" applyNumberFormat="1" applyFont="1" applyBorder="1" applyAlignment="1" applyProtection="1">
      <alignment horizontal="right"/>
      <protection hidden="1"/>
    </xf>
    <xf numFmtId="2" fontId="17" fillId="0" borderId="45" xfId="2" applyNumberFormat="1" applyFont="1" applyBorder="1" applyProtection="1">
      <protection hidden="1"/>
    </xf>
    <xf numFmtId="2" fontId="3" fillId="0" borderId="45" xfId="2" applyNumberFormat="1" applyFont="1" applyBorder="1" applyProtection="1">
      <protection hidden="1"/>
    </xf>
    <xf numFmtId="2" fontId="3" fillId="0" borderId="45" xfId="2" applyNumberFormat="1" applyFont="1" applyBorder="1" applyAlignment="1" applyProtection="1">
      <alignment horizontal="right"/>
      <protection hidden="1"/>
    </xf>
    <xf numFmtId="0" fontId="3" fillId="0" borderId="46" xfId="0" applyFont="1" applyBorder="1" applyProtection="1">
      <protection hidden="1"/>
    </xf>
    <xf numFmtId="0" fontId="3" fillId="0" borderId="47" xfId="0" applyFont="1" applyBorder="1" applyProtection="1">
      <protection hidden="1"/>
    </xf>
    <xf numFmtId="2" fontId="3" fillId="0" borderId="48" xfId="2" applyNumberFormat="1" applyFont="1" applyBorder="1" applyAlignment="1" applyProtection="1">
      <alignment horizontal="right"/>
      <protection hidden="1"/>
    </xf>
    <xf numFmtId="0" fontId="37" fillId="0" borderId="0" xfId="0" applyFont="1" applyProtection="1">
      <protection locked="0" hidden="1"/>
    </xf>
    <xf numFmtId="0" fontId="15" fillId="0" borderId="0" xfId="0" applyFont="1" applyBorder="1" applyAlignment="1" applyProtection="1">
      <alignment horizontal="center"/>
      <protection locked="0"/>
    </xf>
    <xf numFmtId="0" fontId="17" fillId="0" borderId="0" xfId="0" applyFont="1" applyAlignment="1">
      <alignment horizontal="left" vertical="center"/>
    </xf>
    <xf numFmtId="37" fontId="19" fillId="0" borderId="45" xfId="239" applyNumberFormat="1" applyFont="1" applyBorder="1" applyAlignment="1" applyProtection="1">
      <alignment horizontal="right"/>
      <protection hidden="1"/>
    </xf>
    <xf numFmtId="37" fontId="17" fillId="0" borderId="45" xfId="239" applyNumberFormat="1" applyFont="1" applyBorder="1" applyAlignment="1" applyProtection="1">
      <alignment horizontal="right"/>
      <protection hidden="1"/>
    </xf>
    <xf numFmtId="37" fontId="17" fillId="0" borderId="45" xfId="239" applyNumberFormat="1" applyFont="1" applyBorder="1" applyProtection="1">
      <protection hidden="1"/>
    </xf>
    <xf numFmtId="37" fontId="3" fillId="0" borderId="45" xfId="239" applyNumberFormat="1" applyFont="1" applyBorder="1" applyAlignment="1" applyProtection="1">
      <alignment horizontal="right"/>
      <protection hidden="1"/>
    </xf>
    <xf numFmtId="37" fontId="3" fillId="0" borderId="45" xfId="239" applyNumberFormat="1" applyFont="1" applyBorder="1" applyProtection="1">
      <protection hidden="1"/>
    </xf>
    <xf numFmtId="37" fontId="3" fillId="0" borderId="48" xfId="239" applyNumberFormat="1" applyFont="1" applyBorder="1" applyAlignment="1" applyProtection="1">
      <alignment horizontal="right"/>
      <protection hidden="1"/>
    </xf>
    <xf numFmtId="0" fontId="4" fillId="4" borderId="7" xfId="0" applyFont="1" applyFill="1" applyBorder="1" applyAlignment="1" applyProtection="1">
      <alignment horizontal="left"/>
      <protection locked="0"/>
    </xf>
    <xf numFmtId="166"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protection locked="0"/>
    </xf>
    <xf numFmtId="0" fontId="17" fillId="4" borderId="1" xfId="0" applyFont="1" applyFill="1" applyBorder="1" applyAlignment="1" applyProtection="1">
      <alignment horizontal="center"/>
      <protection locked="0"/>
    </xf>
    <xf numFmtId="0" fontId="17" fillId="4" borderId="1" xfId="0" applyFont="1" applyFill="1" applyBorder="1" applyAlignment="1" applyProtection="1">
      <alignment horizontal="left"/>
      <protection locked="0"/>
    </xf>
    <xf numFmtId="14" fontId="3" fillId="2" borderId="1" xfId="0" applyNumberFormat="1" applyFont="1" applyFill="1" applyBorder="1" applyAlignment="1">
      <alignment horizontal="center"/>
    </xf>
    <xf numFmtId="167" fontId="4" fillId="4" borderId="7" xfId="0" applyNumberFormat="1" applyFont="1" applyFill="1" applyBorder="1" applyAlignment="1" applyProtection="1">
      <alignment horizontal="left"/>
      <protection locked="0"/>
    </xf>
    <xf numFmtId="165" fontId="4" fillId="4" borderId="7" xfId="0" applyNumberFormat="1" applyFont="1" applyFill="1" applyBorder="1" applyAlignment="1" applyProtection="1">
      <alignment horizontal="left"/>
      <protection locked="0"/>
    </xf>
    <xf numFmtId="0" fontId="17" fillId="4" borderId="1" xfId="0" applyFont="1" applyFill="1" applyBorder="1" applyAlignment="1" applyProtection="1">
      <alignment horizontal="left"/>
      <protection hidden="1"/>
    </xf>
    <xf numFmtId="0" fontId="17" fillId="5" borderId="1" xfId="0" applyFont="1" applyFill="1" applyBorder="1" applyAlignment="1" applyProtection="1">
      <alignment horizontal="left"/>
      <protection locked="0"/>
    </xf>
    <xf numFmtId="168" fontId="17" fillId="4" borderId="1" xfId="0" applyNumberFormat="1" applyFont="1" applyFill="1" applyBorder="1" applyAlignment="1" applyProtection="1">
      <alignment horizontal="left"/>
      <protection locked="0"/>
    </xf>
    <xf numFmtId="0" fontId="1" fillId="5" borderId="1" xfId="0" applyFont="1" applyFill="1" applyBorder="1" applyAlignment="1" applyProtection="1">
      <protection locked="0"/>
    </xf>
    <xf numFmtId="0" fontId="3" fillId="0" borderId="4" xfId="0" applyFont="1" applyBorder="1" applyAlignment="1">
      <alignment vertical="center" wrapText="1"/>
    </xf>
    <xf numFmtId="0" fontId="3" fillId="2" borderId="1" xfId="0" applyFont="1" applyFill="1" applyBorder="1" applyAlignment="1">
      <alignment horizontal="center"/>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164" fontId="24" fillId="0" borderId="0" xfId="1" applyNumberFormat="1" applyFont="1" applyBorder="1" applyAlignment="1" applyProtection="1">
      <alignment horizontal="right"/>
      <protection locked="0" hidden="1"/>
    </xf>
    <xf numFmtId="0" fontId="4" fillId="0" borderId="7" xfId="0" applyFont="1" applyFill="1" applyBorder="1" applyAlignment="1">
      <alignment horizontal="left"/>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5" fillId="0" borderId="4" xfId="0" applyFont="1" applyBorder="1" applyAlignment="1">
      <alignment horizontal="center" vertical="center" wrapText="1"/>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10" xfId="0" applyFont="1" applyBorder="1" applyAlignment="1">
      <alignment vertical="center" wrapText="1"/>
    </xf>
    <xf numFmtId="0" fontId="3" fillId="0" borderId="9" xfId="0" applyFont="1" applyBorder="1" applyAlignment="1">
      <alignment vertical="center" wrapText="1"/>
    </xf>
    <xf numFmtId="0" fontId="16" fillId="6" borderId="0" xfId="0" applyFont="1" applyFill="1" applyBorder="1" applyAlignment="1">
      <alignment vertical="center"/>
    </xf>
    <xf numFmtId="0" fontId="3" fillId="0" borderId="0" xfId="0" applyFont="1" applyAlignment="1">
      <alignment horizontal="left"/>
    </xf>
    <xf numFmtId="164" fontId="3" fillId="0" borderId="1" xfId="0" applyNumberFormat="1" applyFont="1" applyFill="1" applyBorder="1" applyAlignment="1" applyProtection="1">
      <alignment horizontal="center"/>
    </xf>
    <xf numFmtId="164" fontId="3" fillId="0" borderId="2" xfId="0" applyNumberFormat="1" applyFont="1" applyBorder="1" applyAlignment="1">
      <alignment horizontal="center"/>
    </xf>
    <xf numFmtId="0" fontId="3" fillId="3" borderId="0" xfId="0" applyFont="1" applyFill="1" applyAlignment="1">
      <alignment horizontal="left" vertical="top" wrapText="1"/>
    </xf>
    <xf numFmtId="0" fontId="1" fillId="0" borderId="0" xfId="0" applyFont="1" applyAlignment="1">
      <alignment horizontal="left" wrapText="1"/>
    </xf>
    <xf numFmtId="0" fontId="1" fillId="0" borderId="0" xfId="0" applyFont="1" applyAlignment="1">
      <alignment horizontal="left"/>
    </xf>
    <xf numFmtId="1" fontId="17" fillId="4" borderId="1" xfId="0" applyNumberFormat="1" applyFont="1" applyFill="1" applyBorder="1" applyAlignment="1" applyProtection="1">
      <alignment horizontal="left"/>
      <protection locked="0"/>
    </xf>
    <xf numFmtId="0" fontId="17" fillId="4" borderId="1" xfId="0" applyFont="1" applyFill="1" applyBorder="1" applyAlignment="1" applyProtection="1">
      <protection locked="0"/>
    </xf>
    <xf numFmtId="0" fontId="3" fillId="0" borderId="0" xfId="0" applyFont="1" applyBorder="1" applyAlignment="1">
      <alignment horizontal="center"/>
    </xf>
    <xf numFmtId="1" fontId="4" fillId="4" borderId="7" xfId="0" applyNumberFormat="1" applyFont="1" applyFill="1" applyBorder="1" applyAlignment="1" applyProtection="1">
      <alignment horizontal="left"/>
      <protection locked="0"/>
    </xf>
    <xf numFmtId="2" fontId="4" fillId="4" borderId="7" xfId="0" applyNumberFormat="1" applyFont="1" applyFill="1" applyBorder="1" applyAlignment="1" applyProtection="1">
      <alignment horizontal="left"/>
      <protection locked="0"/>
    </xf>
    <xf numFmtId="0" fontId="9" fillId="0" borderId="20" xfId="0" applyFont="1" applyBorder="1" applyAlignment="1">
      <alignment horizontal="center"/>
    </xf>
    <xf numFmtId="0" fontId="3" fillId="0" borderId="4" xfId="0" applyFont="1" applyBorder="1" applyAlignment="1">
      <alignment horizontal="left" vertical="center" wrapText="1"/>
    </xf>
    <xf numFmtId="0" fontId="2" fillId="0" borderId="0" xfId="0" applyFont="1" applyFill="1" applyAlignment="1">
      <alignment horizont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164" fontId="24" fillId="0" borderId="0" xfId="1" applyNumberFormat="1" applyFont="1" applyAlignment="1">
      <alignment horizontal="right"/>
    </xf>
    <xf numFmtId="164" fontId="24" fillId="0" borderId="0" xfId="1" applyNumberFormat="1" applyFont="1" applyAlignment="1" applyProtection="1">
      <alignment horizontal="right"/>
      <protection locked="0"/>
    </xf>
    <xf numFmtId="0" fontId="24" fillId="0" borderId="0" xfId="1" applyFont="1" applyAlignment="1" applyProtection="1">
      <alignment horizontal="right"/>
      <protection locked="0"/>
    </xf>
    <xf numFmtId="0" fontId="3" fillId="0" borderId="0" xfId="0" applyFont="1" applyBorder="1" applyAlignment="1">
      <alignment horizontal="center" vertical="center" wrapText="1"/>
    </xf>
    <xf numFmtId="164" fontId="3" fillId="2" borderId="0" xfId="0" applyNumberFormat="1" applyFont="1" applyFill="1" applyAlignment="1">
      <alignment horizontal="center"/>
    </xf>
    <xf numFmtId="0" fontId="19" fillId="2" borderId="0" xfId="0" applyFont="1" applyFill="1" applyBorder="1" applyAlignment="1">
      <alignment horizontal="right"/>
    </xf>
    <xf numFmtId="0" fontId="3" fillId="0" borderId="0" xfId="0" applyNumberFormat="1" applyFont="1" applyAlignment="1">
      <alignment vertical="top" wrapText="1"/>
    </xf>
    <xf numFmtId="0" fontId="19" fillId="0" borderId="0" xfId="0" applyNumberFormat="1" applyFont="1" applyAlignment="1">
      <alignment vertical="top"/>
    </xf>
    <xf numFmtId="0" fontId="19" fillId="0" borderId="0" xfId="0" applyNumberFormat="1" applyFont="1" applyAlignment="1">
      <alignment vertical="top" wrapText="1"/>
    </xf>
    <xf numFmtId="0" fontId="23" fillId="0" borderId="20" xfId="0" applyFont="1" applyBorder="1" applyAlignment="1">
      <alignment horizontal="center"/>
    </xf>
    <xf numFmtId="0" fontId="23" fillId="0" borderId="20" xfId="0" applyFont="1" applyFill="1" applyBorder="1" applyAlignment="1">
      <alignment horizontal="center"/>
    </xf>
    <xf numFmtId="0" fontId="11" fillId="33" borderId="41" xfId="0" applyFont="1" applyFill="1" applyBorder="1" applyAlignment="1" applyProtection="1">
      <alignment horizontal="center" vertical="center" wrapText="1"/>
      <protection hidden="1"/>
    </xf>
    <xf numFmtId="0" fontId="11" fillId="33" borderId="42" xfId="0" applyFont="1" applyFill="1" applyBorder="1" applyAlignment="1" applyProtection="1">
      <alignment horizontal="center" vertical="center" wrapText="1"/>
      <protection hidden="1"/>
    </xf>
    <xf numFmtId="0" fontId="11" fillId="33" borderId="43" xfId="0" applyFont="1" applyFill="1" applyBorder="1" applyAlignment="1" applyProtection="1">
      <alignment horizontal="center" vertical="center" wrapText="1"/>
      <protection hidden="1"/>
    </xf>
    <xf numFmtId="0" fontId="62" fillId="12" borderId="41" xfId="0" applyFont="1" applyFill="1" applyBorder="1" applyAlignment="1" applyProtection="1">
      <alignment horizontal="center" vertical="center" wrapText="1"/>
      <protection hidden="1"/>
    </xf>
    <xf numFmtId="0" fontId="62" fillId="12" borderId="42" xfId="0" applyFont="1" applyFill="1" applyBorder="1" applyAlignment="1" applyProtection="1">
      <alignment horizontal="center" vertical="center" wrapText="1"/>
      <protection hidden="1"/>
    </xf>
    <xf numFmtId="0" fontId="62" fillId="12" borderId="43" xfId="0" applyFont="1" applyFill="1" applyBorder="1" applyAlignment="1" applyProtection="1">
      <alignment horizontal="center" vertical="center" wrapText="1"/>
      <protection hidden="1"/>
    </xf>
    <xf numFmtId="0" fontId="63" fillId="0" borderId="0" xfId="0" applyFont="1" applyAlignment="1" applyProtection="1">
      <alignment horizontal="center"/>
      <protection hidden="1"/>
    </xf>
    <xf numFmtId="0" fontId="37" fillId="0" borderId="44" xfId="0" applyFont="1" applyBorder="1" applyAlignment="1" applyProtection="1">
      <alignment horizontal="center" vertical="center" wrapText="1"/>
      <protection hidden="1"/>
    </xf>
    <xf numFmtId="0" fontId="37" fillId="0" borderId="0" xfId="0" applyFont="1" applyBorder="1" applyAlignment="1" applyProtection="1">
      <alignment horizontal="center" vertical="center" wrapText="1"/>
      <protection hidden="1"/>
    </xf>
    <xf numFmtId="0" fontId="17" fillId="0" borderId="0" xfId="0" applyFont="1" applyBorder="1" applyAlignment="1" applyProtection="1">
      <alignment horizontal="left" vertical="center" wrapText="1"/>
      <protection hidden="1"/>
    </xf>
    <xf numFmtId="0" fontId="17" fillId="0" borderId="45" xfId="0" applyFont="1" applyBorder="1" applyAlignment="1" applyProtection="1">
      <alignment horizontal="left" vertical="center" wrapText="1"/>
      <protection hidden="1"/>
    </xf>
    <xf numFmtId="0" fontId="4" fillId="0" borderId="7" xfId="0" applyFont="1" applyFill="1" applyBorder="1" applyAlignment="1" applyProtection="1">
      <alignment horizontal="left"/>
      <protection hidden="1"/>
    </xf>
    <xf numFmtId="164" fontId="3" fillId="7" borderId="0" xfId="0" applyNumberFormat="1" applyFont="1" applyFill="1" applyAlignment="1" applyProtection="1">
      <alignment horizontal="center"/>
      <protection hidden="1"/>
    </xf>
    <xf numFmtId="0" fontId="3" fillId="7" borderId="18" xfId="0" applyFont="1" applyFill="1" applyBorder="1" applyAlignment="1" applyProtection="1">
      <alignment horizontal="center"/>
      <protection hidden="1"/>
    </xf>
    <xf numFmtId="0" fontId="19" fillId="7" borderId="0" xfId="0" applyFont="1" applyFill="1" applyBorder="1" applyAlignment="1" applyProtection="1">
      <alignment horizontal="left"/>
      <protection hidden="1"/>
    </xf>
    <xf numFmtId="14" fontId="3" fillId="7" borderId="18" xfId="0" applyNumberFormat="1" applyFont="1" applyFill="1" applyBorder="1" applyAlignment="1" applyProtection="1">
      <alignment horizontal="center"/>
      <protection hidden="1"/>
    </xf>
    <xf numFmtId="0" fontId="4" fillId="4" borderId="7" xfId="0" applyFont="1" applyFill="1" applyBorder="1" applyAlignment="1" applyProtection="1">
      <alignment horizontal="left"/>
      <protection locked="0" hidden="1"/>
    </xf>
    <xf numFmtId="0" fontId="3" fillId="5" borderId="18" xfId="0" applyFont="1" applyFill="1" applyBorder="1" applyAlignment="1" applyProtection="1">
      <protection locked="0" hidden="1"/>
    </xf>
    <xf numFmtId="164" fontId="24" fillId="0" borderId="0" xfId="1" applyNumberFormat="1" applyFont="1" applyAlignment="1" applyProtection="1">
      <alignment horizontal="right"/>
      <protection locked="0" hidden="1"/>
    </xf>
    <xf numFmtId="0" fontId="3" fillId="0" borderId="0" xfId="0" applyFont="1" applyBorder="1" applyAlignment="1" applyProtection="1">
      <alignment horizontal="center"/>
      <protection hidden="1"/>
    </xf>
    <xf numFmtId="2" fontId="4" fillId="0" borderId="7" xfId="0" applyNumberFormat="1" applyFont="1" applyFill="1" applyBorder="1" applyAlignment="1" applyProtection="1">
      <alignment horizontal="left"/>
      <protection hidden="1"/>
    </xf>
    <xf numFmtId="166" fontId="4" fillId="0" borderId="7" xfId="0" applyNumberFormat="1" applyFont="1" applyFill="1" applyBorder="1" applyAlignment="1" applyProtection="1">
      <alignment horizontal="left"/>
      <protection hidden="1"/>
    </xf>
    <xf numFmtId="165" fontId="4" fillId="0" borderId="7" xfId="0" applyNumberFormat="1" applyFont="1" applyFill="1" applyBorder="1" applyAlignment="1" applyProtection="1">
      <alignment horizontal="left"/>
      <protection hidden="1"/>
    </xf>
    <xf numFmtId="167" fontId="4" fillId="0" borderId="7" xfId="0" applyNumberFormat="1" applyFont="1" applyFill="1" applyBorder="1" applyAlignment="1" applyProtection="1">
      <alignment horizontal="left"/>
      <protection hidden="1"/>
    </xf>
    <xf numFmtId="1" fontId="4" fillId="0" borderId="7" xfId="0" applyNumberFormat="1" applyFont="1" applyFill="1" applyBorder="1" applyAlignment="1" applyProtection="1">
      <alignment horizontal="left"/>
      <protection hidden="1"/>
    </xf>
    <xf numFmtId="0" fontId="17" fillId="4" borderId="18" xfId="0" applyFont="1" applyFill="1" applyBorder="1" applyAlignment="1" applyProtection="1">
      <alignment horizontal="center"/>
      <protection locked="0" hidden="1"/>
    </xf>
    <xf numFmtId="0" fontId="17" fillId="4" borderId="18" xfId="0" applyFont="1" applyFill="1" applyBorder="1" applyAlignment="1" applyProtection="1">
      <alignment horizontal="left"/>
      <protection locked="0" hidden="1"/>
    </xf>
    <xf numFmtId="164" fontId="3" fillId="0" borderId="17" xfId="0" applyNumberFormat="1" applyFont="1" applyFill="1" applyBorder="1" applyAlignment="1" applyProtection="1">
      <alignment horizontal="center"/>
      <protection hidden="1"/>
    </xf>
    <xf numFmtId="0" fontId="3" fillId="0" borderId="0" xfId="0" applyFont="1" applyAlignment="1" applyProtection="1">
      <alignment horizontal="left"/>
      <protection hidden="1"/>
    </xf>
    <xf numFmtId="0" fontId="17" fillId="5" borderId="18" xfId="0" applyFont="1" applyFill="1" applyBorder="1" applyAlignment="1" applyProtection="1">
      <alignment horizontal="left"/>
      <protection locked="0" hidden="1"/>
    </xf>
    <xf numFmtId="0" fontId="17" fillId="0" borderId="18" xfId="0" applyFont="1" applyFill="1" applyBorder="1" applyAlignment="1" applyProtection="1">
      <alignment horizontal="left"/>
      <protection hidden="1"/>
    </xf>
    <xf numFmtId="164" fontId="3" fillId="0" borderId="18" xfId="0" applyNumberFormat="1" applyFont="1" applyFill="1" applyBorder="1" applyAlignment="1" applyProtection="1">
      <alignment horizontal="center"/>
      <protection hidden="1"/>
    </xf>
    <xf numFmtId="168" fontId="17" fillId="0" borderId="18" xfId="0" applyNumberFormat="1" applyFont="1" applyFill="1" applyBorder="1" applyAlignment="1" applyProtection="1">
      <alignment horizontal="left"/>
      <protection hidden="1"/>
    </xf>
    <xf numFmtId="0" fontId="17" fillId="0" borderId="18" xfId="0" applyFont="1" applyFill="1" applyBorder="1" applyAlignment="1" applyProtection="1">
      <protection hidden="1"/>
    </xf>
    <xf numFmtId="0" fontId="16" fillId="6" borderId="0" xfId="0" applyFont="1" applyFill="1" applyBorder="1" applyAlignment="1" applyProtection="1">
      <alignment vertical="center"/>
      <protection hidden="1"/>
    </xf>
    <xf numFmtId="0" fontId="17" fillId="0" borderId="18" xfId="0" applyFont="1" applyFill="1" applyBorder="1" applyAlignment="1" applyProtection="1">
      <alignment horizontal="center"/>
      <protection hidden="1"/>
    </xf>
    <xf numFmtId="1" fontId="17" fillId="0" borderId="18" xfId="0" applyNumberFormat="1" applyFont="1" applyFill="1" applyBorder="1" applyAlignment="1" applyProtection="1">
      <alignment horizontal="left"/>
      <protection hidden="1"/>
    </xf>
    <xf numFmtId="0" fontId="21" fillId="3" borderId="0" xfId="0" applyFont="1" applyFill="1" applyAlignment="1" applyProtection="1">
      <alignment horizontal="left" vertical="top" wrapText="1"/>
      <protection hidden="1"/>
    </xf>
    <xf numFmtId="0" fontId="3" fillId="3" borderId="0" xfId="0" applyFont="1" applyFill="1" applyAlignment="1" applyProtection="1">
      <alignment horizontal="left" vertical="top" wrapText="1"/>
      <protection hidden="1"/>
    </xf>
    <xf numFmtId="0" fontId="1" fillId="0" borderId="0" xfId="0" applyFont="1" applyAlignment="1" applyProtection="1">
      <alignment horizontal="left" wrapText="1"/>
      <protection hidden="1"/>
    </xf>
    <xf numFmtId="0" fontId="1" fillId="0" borderId="0" xfId="0" applyFont="1" applyAlignment="1" applyProtection="1">
      <alignment horizontal="left"/>
      <protection hidden="1"/>
    </xf>
    <xf numFmtId="0" fontId="3" fillId="0" borderId="0" xfId="0" applyNumberFormat="1" applyFont="1" applyAlignment="1" applyProtection="1">
      <alignment vertical="top" wrapText="1"/>
      <protection locked="0" hidden="1"/>
    </xf>
    <xf numFmtId="0" fontId="24" fillId="0" borderId="0" xfId="1" applyFont="1" applyAlignment="1" applyProtection="1">
      <alignment horizontal="right"/>
      <protection locked="0" hidden="1"/>
    </xf>
    <xf numFmtId="0" fontId="1" fillId="0" borderId="0" xfId="0" applyNumberFormat="1" applyFont="1" applyAlignment="1">
      <alignment horizontal="center"/>
    </xf>
    <xf numFmtId="0" fontId="3" fillId="0" borderId="0" xfId="0" applyNumberFormat="1" applyFont="1" applyAlignment="1">
      <alignment vertical="top"/>
    </xf>
    <xf numFmtId="0" fontId="0" fillId="0" borderId="0" xfId="0" applyFont="1" applyAlignment="1">
      <alignment horizontal="left" wrapText="1"/>
    </xf>
    <xf numFmtId="170" fontId="0" fillId="0" borderId="0" xfId="0" applyNumberFormat="1" applyFont="1" applyAlignment="1">
      <alignment horizontal="left"/>
    </xf>
    <xf numFmtId="0" fontId="0" fillId="0" borderId="0" xfId="0" applyFont="1" applyAlignment="1">
      <alignment horizontal="left"/>
    </xf>
    <xf numFmtId="0" fontId="0" fillId="0" borderId="0" xfId="0" applyFont="1" applyAlignment="1" applyProtection="1">
      <alignment horizontal="left"/>
      <protection hidden="1"/>
    </xf>
    <xf numFmtId="0" fontId="0" fillId="0" borderId="0" xfId="0" applyFont="1" applyAlignment="1"/>
    <xf numFmtId="0" fontId="15" fillId="0" borderId="0" xfId="0" applyFont="1" applyAlignment="1">
      <alignment horizontal="left" wrapText="1"/>
    </xf>
    <xf numFmtId="0" fontId="15" fillId="0" borderId="0" xfId="0" applyFont="1" applyAlignment="1">
      <alignment wrapText="1"/>
    </xf>
    <xf numFmtId="0" fontId="15" fillId="0" borderId="0" xfId="0" applyFont="1" applyAlignment="1">
      <alignment horizontal="left"/>
    </xf>
    <xf numFmtId="0" fontId="4" fillId="0" borderId="19" xfId="0" applyFont="1" applyBorder="1" applyAlignment="1" applyProtection="1">
      <alignment horizontal="left"/>
      <protection hidden="1"/>
    </xf>
    <xf numFmtId="0" fontId="3" fillId="0" borderId="0" xfId="0" applyFont="1" applyAlignment="1" applyProtection="1">
      <protection hidden="1"/>
    </xf>
    <xf numFmtId="0" fontId="0" fillId="0" borderId="0" xfId="0" applyFont="1" applyAlignment="1" applyProtection="1">
      <alignment horizontal="left" vertical="center" wrapText="1"/>
      <protection hidden="1"/>
    </xf>
    <xf numFmtId="0" fontId="0" fillId="0" borderId="0" xfId="0" applyNumberFormat="1" applyFont="1" applyAlignment="1" applyProtection="1">
      <alignment horizontal="left" vertical="center"/>
      <protection hidden="1"/>
    </xf>
    <xf numFmtId="0" fontId="0" fillId="0" borderId="0" xfId="0" applyNumberFormat="1" applyFont="1" applyAlignment="1" applyProtection="1">
      <alignment horizontal="left" vertical="center" indent="1"/>
      <protection hidden="1"/>
    </xf>
    <xf numFmtId="171" fontId="0" fillId="0" borderId="0" xfId="2" applyNumberFormat="1" applyFont="1" applyAlignment="1" applyProtection="1">
      <protection hidden="1"/>
    </xf>
    <xf numFmtId="0" fontId="0" fillId="0" borderId="0" xfId="0" applyFont="1" applyAlignment="1" applyProtection="1">
      <alignment wrapText="1"/>
      <protection hidden="1"/>
    </xf>
    <xf numFmtId="0" fontId="0" fillId="0" borderId="0" xfId="0" applyFont="1" applyAlignment="1" applyProtection="1">
      <alignment horizontal="left" vertical="top" wrapText="1"/>
      <protection hidden="1"/>
    </xf>
    <xf numFmtId="0" fontId="0" fillId="0" borderId="0" xfId="0" applyFont="1" applyAlignment="1" applyProtection="1">
      <alignment horizontal="left" wrapText="1"/>
      <protection hidden="1"/>
    </xf>
    <xf numFmtId="0" fontId="0" fillId="0" borderId="0" xfId="0" applyFont="1" applyProtection="1">
      <protection hidden="1"/>
    </xf>
    <xf numFmtId="0" fontId="0" fillId="0" borderId="0" xfId="0" applyFont="1" applyProtection="1">
      <protection locked="0"/>
    </xf>
    <xf numFmtId="170" fontId="0" fillId="0" borderId="0" xfId="0" applyNumberFormat="1" applyFont="1" applyAlignment="1" applyProtection="1">
      <alignment horizontal="left"/>
      <protection hidden="1"/>
    </xf>
    <xf numFmtId="0" fontId="0" fillId="0" borderId="0" xfId="0" applyNumberFormat="1" applyFont="1" applyAlignment="1" applyProtection="1">
      <alignment horizontal="left" vertical="center" wrapText="1"/>
      <protection hidden="1"/>
    </xf>
    <xf numFmtId="0" fontId="0" fillId="0" borderId="0" xfId="0" applyFont="1" applyAlignment="1" applyProtection="1">
      <alignment horizontal="right"/>
      <protection hidden="1"/>
    </xf>
  </cellXfs>
  <cellStyles count="240">
    <cellStyle name="20% - Accent1 2" xfId="56"/>
    <cellStyle name="20% - Accent1 3" xfId="8"/>
    <cellStyle name="20% - Accent2 2" xfId="57"/>
    <cellStyle name="20% - Accent2 3" xfId="9"/>
    <cellStyle name="20% - Accent3 2" xfId="58"/>
    <cellStyle name="20% - Accent3 3" xfId="10"/>
    <cellStyle name="20% - Accent4 2" xfId="59"/>
    <cellStyle name="20% - Accent4 3" xfId="11"/>
    <cellStyle name="20% - Accent5 2" xfId="60"/>
    <cellStyle name="20% - Accent5 3" xfId="12"/>
    <cellStyle name="20% - Accent6 2" xfId="61"/>
    <cellStyle name="20% - Accent6 3" xfId="13"/>
    <cellStyle name="40% - Accent1 2" xfId="62"/>
    <cellStyle name="40% - Accent1 3" xfId="14"/>
    <cellStyle name="40% - Accent2 2" xfId="63"/>
    <cellStyle name="40% - Accent2 3" xfId="15"/>
    <cellStyle name="40% - Accent3 2" xfId="64"/>
    <cellStyle name="40% - Accent3 3" xfId="16"/>
    <cellStyle name="40% - Accent4 2" xfId="65"/>
    <cellStyle name="40% - Accent4 3" xfId="17"/>
    <cellStyle name="40% - Accent5 2" xfId="66"/>
    <cellStyle name="40% - Accent5 3" xfId="18"/>
    <cellStyle name="40% - Accent6 2" xfId="67"/>
    <cellStyle name="40% - Accent6 3" xfId="19"/>
    <cellStyle name="60% - Accent1 2" xfId="68"/>
    <cellStyle name="60% - Accent1 3" xfId="20"/>
    <cellStyle name="60% - Accent2 2" xfId="69"/>
    <cellStyle name="60% - Accent2 3" xfId="21"/>
    <cellStyle name="60% - Accent3 2" xfId="70"/>
    <cellStyle name="60% - Accent3 3" xfId="22"/>
    <cellStyle name="60% - Accent4 2" xfId="71"/>
    <cellStyle name="60% - Accent4 3" xfId="23"/>
    <cellStyle name="60% - Accent5 2" xfId="72"/>
    <cellStyle name="60% - Accent5 3" xfId="24"/>
    <cellStyle name="60% - Accent6 2" xfId="73"/>
    <cellStyle name="60% - Accent6 3" xfId="25"/>
    <cellStyle name="Accent1 2" xfId="74"/>
    <cellStyle name="Accent1 3" xfId="26"/>
    <cellStyle name="Accent2 2" xfId="75"/>
    <cellStyle name="Accent2 3" xfId="27"/>
    <cellStyle name="Accent3 2" xfId="76"/>
    <cellStyle name="Accent3 3" xfId="28"/>
    <cellStyle name="Accent4 2" xfId="77"/>
    <cellStyle name="Accent4 3" xfId="29"/>
    <cellStyle name="Accent5 2" xfId="78"/>
    <cellStyle name="Accent5 3" xfId="30"/>
    <cellStyle name="Accent6 2" xfId="79"/>
    <cellStyle name="Accent6 3" xfId="31"/>
    <cellStyle name="Bad 2" xfId="80"/>
    <cellStyle name="Bad 3" xfId="32"/>
    <cellStyle name="Calculation 2" xfId="81"/>
    <cellStyle name="Calculation 2 2" xfId="128"/>
    <cellStyle name="Calculation 2 2 2" xfId="185"/>
    <cellStyle name="Calculation 2 2 2 2" xfId="234"/>
    <cellStyle name="Calculation 2 2 3" xfId="218"/>
    <cellStyle name="Calculation 2 3" xfId="157"/>
    <cellStyle name="Calculation 2 3 2" xfId="226"/>
    <cellStyle name="Calculation 2 4" xfId="210"/>
    <cellStyle name="Calculation 3" xfId="33"/>
    <cellStyle name="Calculation 3 2" xfId="122"/>
    <cellStyle name="Calculation 3 2 2" xfId="179"/>
    <cellStyle name="Calculation 3 2 2 2" xfId="229"/>
    <cellStyle name="Calculation 3 2 3" xfId="213"/>
    <cellStyle name="Calculation 3 3" xfId="153"/>
    <cellStyle name="Calculation 3 3 2" xfId="223"/>
    <cellStyle name="Calculation 3 4" xfId="207"/>
    <cellStyle name="Check Cell 2" xfId="82"/>
    <cellStyle name="Check Cell 3" xfId="34"/>
    <cellStyle name="Comma" xfId="239" builtinId="3"/>
    <cellStyle name="Comma 2" xfId="5"/>
    <cellStyle name="Comma 2 2" xfId="83"/>
    <cellStyle name="Comma 2 3" xfId="121"/>
    <cellStyle name="Comma 2 3 2" xfId="178"/>
    <cellStyle name="Comma 2 4" xfId="152"/>
    <cellStyle name="Comma 3" xfId="35"/>
    <cellStyle name="Comma 4" xfId="108"/>
    <cellStyle name="Currency" xfId="2" builtinId="4"/>
    <cellStyle name="Currency 2" xfId="4"/>
    <cellStyle name="Currency 2 2" xfId="84"/>
    <cellStyle name="Currency 2 3" xfId="120"/>
    <cellStyle name="Currency 2 3 2" xfId="177"/>
    <cellStyle name="Currency 2 4" xfId="151"/>
    <cellStyle name="Currency 3" xfId="102"/>
    <cellStyle name="Currency 3 2" xfId="106"/>
    <cellStyle name="Currency 3 2 2" xfId="115"/>
    <cellStyle name="Currency 3 2 2 2" xfId="146"/>
    <cellStyle name="Currency 3 2 2 2 2" xfId="203"/>
    <cellStyle name="Currency 3 2 2 3" xfId="173"/>
    <cellStyle name="Currency 3 2 3" xfId="138"/>
    <cellStyle name="Currency 3 2 3 2" xfId="195"/>
    <cellStyle name="Currency 3 2 4" xfId="165"/>
    <cellStyle name="Currency 3 3" xfId="111"/>
    <cellStyle name="Currency 3 3 2" xfId="142"/>
    <cellStyle name="Currency 3 3 2 2" xfId="199"/>
    <cellStyle name="Currency 3 3 3" xfId="169"/>
    <cellStyle name="Currency 3 4" xfId="134"/>
    <cellStyle name="Currency 3 4 2" xfId="191"/>
    <cellStyle name="Currency 3 5" xfId="161"/>
    <cellStyle name="Currency 4" xfId="36"/>
    <cellStyle name="Currency 5" xfId="6"/>
    <cellStyle name="Explanatory Text 2" xfId="85"/>
    <cellStyle name="Explanatory Text 3" xfId="37"/>
    <cellStyle name="Good 2" xfId="86"/>
    <cellStyle name="Good 3" xfId="38"/>
    <cellStyle name="Heading 1 2" xfId="87"/>
    <cellStyle name="Heading 1 3" xfId="39"/>
    <cellStyle name="Heading 2 2" xfId="88"/>
    <cellStyle name="Heading 2 3" xfId="40"/>
    <cellStyle name="Heading 3 2" xfId="89"/>
    <cellStyle name="Heading 3 3" xfId="41"/>
    <cellStyle name="Heading 4 2" xfId="90"/>
    <cellStyle name="Heading 4 3" xfId="42"/>
    <cellStyle name="Hyperlink" xfId="1" builtinId="8"/>
    <cellStyle name="Hyperlink 2" xfId="91"/>
    <cellStyle name="Hyperlink 3" xfId="118"/>
    <cellStyle name="Hyperlink 4" xfId="43"/>
    <cellStyle name="Input 2" xfId="92"/>
    <cellStyle name="Input 2 2" xfId="129"/>
    <cellStyle name="Input 2 2 2" xfId="186"/>
    <cellStyle name="Input 2 2 2 2" xfId="235"/>
    <cellStyle name="Input 2 2 3" xfId="219"/>
    <cellStyle name="Input 2 3" xfId="158"/>
    <cellStyle name="Input 2 3 2" xfId="227"/>
    <cellStyle name="Input 2 4" xfId="211"/>
    <cellStyle name="Input 3" xfId="44"/>
    <cellStyle name="Input 3 2" xfId="123"/>
    <cellStyle name="Input 3 2 2" xfId="180"/>
    <cellStyle name="Input 3 2 2 2" xfId="230"/>
    <cellStyle name="Input 3 2 3" xfId="214"/>
    <cellStyle name="Input 3 3" xfId="154"/>
    <cellStyle name="Input 3 3 2" xfId="224"/>
    <cellStyle name="Input 3 4" xfId="208"/>
    <cellStyle name="Linked Cell 2" xfId="93"/>
    <cellStyle name="Linked Cell 3" xfId="45"/>
    <cellStyle name="Neutral 2" xfId="94"/>
    <cellStyle name="Neutral 3" xfId="46"/>
    <cellStyle name="Normal" xfId="0" builtinId="0"/>
    <cellStyle name="Normal 2" xfId="53"/>
    <cellStyle name="Normal 3" xfId="54"/>
    <cellStyle name="Normal 3 2" xfId="104"/>
    <cellStyle name="Normal 3 2 2" xfId="113"/>
    <cellStyle name="Normal 3 2 2 2" xfId="144"/>
    <cellStyle name="Normal 3 2 2 2 2" xfId="201"/>
    <cellStyle name="Normal 3 2 2 3" xfId="171"/>
    <cellStyle name="Normal 3 2 3" xfId="136"/>
    <cellStyle name="Normal 3 2 3 2" xfId="193"/>
    <cellStyle name="Normal 3 2 4" xfId="163"/>
    <cellStyle name="Normal 3 3" xfId="109"/>
    <cellStyle name="Normal 3 3 2" xfId="140"/>
    <cellStyle name="Normal 3 3 2 2" xfId="197"/>
    <cellStyle name="Normal 3 3 3" xfId="167"/>
    <cellStyle name="Normal 3 4" xfId="127"/>
    <cellStyle name="Normal 3 4 2" xfId="184"/>
    <cellStyle name="Normal 3 5" xfId="156"/>
    <cellStyle name="Normal 4" xfId="55"/>
    <cellStyle name="Normal 45" xfId="150"/>
    <cellStyle name="Normal 5" xfId="101"/>
    <cellStyle name="Normal 5 2" xfId="105"/>
    <cellStyle name="Normal 5 2 2" xfId="114"/>
    <cellStyle name="Normal 5 2 2 2" xfId="145"/>
    <cellStyle name="Normal 5 2 2 2 2" xfId="202"/>
    <cellStyle name="Normal 5 2 2 3" xfId="172"/>
    <cellStyle name="Normal 5 2 3" xfId="137"/>
    <cellStyle name="Normal 5 2 3 2" xfId="194"/>
    <cellStyle name="Normal 5 2 4" xfId="164"/>
    <cellStyle name="Normal 5 3" xfId="110"/>
    <cellStyle name="Normal 5 3 2" xfId="141"/>
    <cellStyle name="Normal 5 3 2 2" xfId="198"/>
    <cellStyle name="Normal 5 3 3" xfId="168"/>
    <cellStyle name="Normal 5 4" xfId="133"/>
    <cellStyle name="Normal 5 4 2" xfId="190"/>
    <cellStyle name="Normal 5 5" xfId="160"/>
    <cellStyle name="Normal 6" xfId="117"/>
    <cellStyle name="Normal 6 2" xfId="148"/>
    <cellStyle name="Normal 6 2 2" xfId="205"/>
    <cellStyle name="Normal 6 3" xfId="175"/>
    <cellStyle name="Normal 7" xfId="119"/>
    <cellStyle name="Normal 7 2" xfId="176"/>
    <cellStyle name="Normal 8" xfId="3"/>
    <cellStyle name="Note 2" xfId="95"/>
    <cellStyle name="Note 2 2" xfId="130"/>
    <cellStyle name="Note 2 2 2" xfId="187"/>
    <cellStyle name="Note 2 2 2 2" xfId="236"/>
    <cellStyle name="Note 2 2 3" xfId="220"/>
    <cellStyle name="Note 2 3" xfId="159"/>
    <cellStyle name="Note 2 3 2" xfId="228"/>
    <cellStyle name="Note 2 4" xfId="212"/>
    <cellStyle name="Note 3" xfId="47"/>
    <cellStyle name="Note 3 2" xfId="124"/>
    <cellStyle name="Note 3 2 2" xfId="181"/>
    <cellStyle name="Note 3 2 2 2" xfId="231"/>
    <cellStyle name="Note 3 2 3" xfId="215"/>
    <cellStyle name="Note 3 3" xfId="155"/>
    <cellStyle name="Note 3 3 2" xfId="225"/>
    <cellStyle name="Note 3 4" xfId="209"/>
    <cellStyle name="Output 2" xfId="96"/>
    <cellStyle name="Output 2 2" xfId="131"/>
    <cellStyle name="Output 2 2 2" xfId="188"/>
    <cellStyle name="Output 2 2 2 2" xfId="237"/>
    <cellStyle name="Output 2 2 3" xfId="221"/>
    <cellStyle name="Output 3" xfId="48"/>
    <cellStyle name="Output 3 2" xfId="125"/>
    <cellStyle name="Output 3 2 2" xfId="182"/>
    <cellStyle name="Output 3 2 2 2" xfId="232"/>
    <cellStyle name="Output 3 2 3" xfId="216"/>
    <cellStyle name="Percent 2" xfId="97"/>
    <cellStyle name="Percent 3" xfId="103"/>
    <cellStyle name="Percent 3 2" xfId="107"/>
    <cellStyle name="Percent 3 2 2" xfId="116"/>
    <cellStyle name="Percent 3 2 2 2" xfId="147"/>
    <cellStyle name="Percent 3 2 2 2 2" xfId="204"/>
    <cellStyle name="Percent 3 2 2 3" xfId="174"/>
    <cellStyle name="Percent 3 2 3" xfId="139"/>
    <cellStyle name="Percent 3 2 3 2" xfId="196"/>
    <cellStyle name="Percent 3 2 4" xfId="166"/>
    <cellStyle name="Percent 3 3" xfId="112"/>
    <cellStyle name="Percent 3 3 2" xfId="143"/>
    <cellStyle name="Percent 3 3 2 2" xfId="200"/>
    <cellStyle name="Percent 3 3 3" xfId="170"/>
    <cellStyle name="Percent 3 4" xfId="135"/>
    <cellStyle name="Percent 3 4 2" xfId="192"/>
    <cellStyle name="Percent 3 5" xfId="162"/>
    <cellStyle name="Percent 4" xfId="49"/>
    <cellStyle name="Percent 5" xfId="149"/>
    <cellStyle name="Percent 5 2" xfId="206"/>
    <cellStyle name="Percent 6" xfId="7"/>
    <cellStyle name="Title 2" xfId="98"/>
    <cellStyle name="Title 3" xfId="50"/>
    <cellStyle name="Total 2" xfId="99"/>
    <cellStyle name="Total 2 2" xfId="132"/>
    <cellStyle name="Total 2 2 2" xfId="189"/>
    <cellStyle name="Total 2 2 2 2" xfId="238"/>
    <cellStyle name="Total 2 2 3" xfId="222"/>
    <cellStyle name="Total 3" xfId="51"/>
    <cellStyle name="Total 3 2" xfId="126"/>
    <cellStyle name="Total 3 2 2" xfId="183"/>
    <cellStyle name="Total 3 2 2 2" xfId="233"/>
    <cellStyle name="Total 3 2 3" xfId="217"/>
    <cellStyle name="Warning Text 2" xfId="100"/>
    <cellStyle name="Warning Text 3" xfId="52"/>
  </cellStyles>
  <dxfs count="116">
    <dxf>
      <font>
        <b/>
        <i/>
        <color rgb="FFC00000"/>
      </font>
      <fill>
        <patternFill>
          <bgColor rgb="FFFFFF99"/>
        </patternFill>
      </fill>
    </dxf>
    <dxf>
      <fill>
        <patternFill>
          <bgColor rgb="FFFFFF00"/>
        </patternFill>
      </fill>
    </dxf>
    <dxf>
      <font>
        <b/>
        <i/>
        <color rgb="FFC00000"/>
      </font>
      <fill>
        <patternFill>
          <bgColor rgb="FFFFFF99"/>
        </patternFill>
      </fill>
    </dxf>
    <dxf>
      <fill>
        <patternFill>
          <bgColor rgb="FFFFFF00"/>
        </patternFill>
      </fill>
    </dxf>
    <dxf>
      <fill>
        <patternFill>
          <bgColor rgb="FFFFFF00"/>
        </patternFill>
      </fill>
    </dxf>
    <dxf>
      <font>
        <b val="0"/>
        <i val="0"/>
        <strike val="0"/>
        <condense val="0"/>
        <extend val="0"/>
        <outline val="0"/>
        <shadow val="0"/>
        <u val="none"/>
        <vertAlign val="baseline"/>
        <sz val="8"/>
        <color theme="1"/>
        <name val="Arial"/>
        <scheme val="none"/>
      </font>
      <protection locked="1" hidden="1"/>
    </dxf>
    <dxf>
      <font>
        <b val="0"/>
        <i val="0"/>
        <strike val="0"/>
        <condense val="0"/>
        <extend val="0"/>
        <outline val="0"/>
        <shadow val="0"/>
        <u val="none"/>
        <vertAlign val="baseline"/>
        <sz val="8"/>
        <color theme="1"/>
        <name val="Arial"/>
        <scheme val="none"/>
      </font>
      <protection locked="1" hidden="1"/>
    </dxf>
    <dxf>
      <font>
        <b val="0"/>
        <i val="0"/>
        <strike val="0"/>
        <condense val="0"/>
        <extend val="0"/>
        <outline val="0"/>
        <shadow val="0"/>
        <u val="none"/>
        <vertAlign val="baseline"/>
        <sz val="8"/>
        <color theme="1"/>
        <name val="Arial"/>
        <scheme val="none"/>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protection locked="1" hidden="1"/>
    </dxf>
    <dxf>
      <font>
        <b val="0"/>
        <i val="0"/>
        <strike val="0"/>
        <condense val="0"/>
        <extend val="0"/>
        <outline val="0"/>
        <shadow val="0"/>
        <u val="none"/>
        <vertAlign val="baseline"/>
        <sz val="8"/>
        <color theme="1"/>
        <name val="Arial"/>
        <scheme val="none"/>
      </font>
      <numFmt numFmtId="0" formatCode="General"/>
      <protection locked="1" hidden="1"/>
    </dxf>
    <dxf>
      <font>
        <b val="0"/>
        <i val="0"/>
        <strike val="0"/>
        <condense val="0"/>
        <extend val="0"/>
        <outline val="0"/>
        <shadow val="0"/>
        <u val="none"/>
        <vertAlign val="baseline"/>
        <sz val="8"/>
        <color theme="1"/>
        <name val="Arial"/>
        <scheme val="none"/>
      </font>
      <numFmt numFmtId="0" formatCode="General"/>
      <protection locked="1" hidden="1"/>
    </dxf>
    <dxf>
      <font>
        <b val="0"/>
        <i val="0"/>
        <strike val="0"/>
        <condense val="0"/>
        <extend val="0"/>
        <outline val="0"/>
        <shadow val="0"/>
        <u val="none"/>
        <vertAlign val="baseline"/>
        <sz val="8"/>
        <color theme="1"/>
        <name val="Arial"/>
        <scheme val="none"/>
      </font>
      <protection locked="1" hidden="1"/>
    </dxf>
    <dxf>
      <font>
        <b val="0"/>
        <i val="0"/>
        <strike val="0"/>
        <condense val="0"/>
        <extend val="0"/>
        <outline val="0"/>
        <shadow val="0"/>
        <u val="none"/>
        <vertAlign val="baseline"/>
        <sz val="9"/>
        <color theme="1"/>
        <name val="Arial"/>
        <scheme val="none"/>
      </font>
      <protection locked="1" hidden="1"/>
    </dxf>
    <dxf>
      <font>
        <b/>
        <i/>
        <color rgb="FFC00000"/>
      </font>
      <fill>
        <patternFill>
          <bgColor rgb="FFFFFF99"/>
        </patternFill>
      </fill>
    </dxf>
    <dxf>
      <font>
        <b/>
        <i/>
        <color rgb="FFC00000"/>
      </font>
      <fill>
        <patternFill patternType="solid">
          <bgColor rgb="FFFFFF99"/>
        </patternFill>
      </fill>
    </dxf>
    <dxf>
      <fill>
        <patternFill>
          <bgColor rgb="FFFFFF99"/>
        </patternFill>
      </fill>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numFmt numFmtId="164" formatCode="&quot;$&quot;#,##0"/>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9"/>
        <color rgb="FF000000"/>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8"/>
        <color theme="1"/>
        <name val="Calibri"/>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Calibri"/>
        <scheme val="minor"/>
      </font>
      <numFmt numFmtId="164" formatCode="&quot;$&quot;#,##0"/>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rgb="FF000000"/>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ill>
        <patternFill>
          <bgColor rgb="FFFFFF00"/>
        </patternFill>
      </fill>
    </dxf>
    <dxf>
      <fill>
        <patternFill>
          <bgColor rgb="FFFFFF00"/>
        </patternFill>
      </fill>
    </dxf>
    <dxf>
      <font>
        <b val="0"/>
        <i val="0"/>
        <strike val="0"/>
        <condense val="0"/>
        <extend val="0"/>
        <outline val="0"/>
        <shadow val="0"/>
        <u val="none"/>
        <vertAlign val="baseline"/>
        <sz val="8"/>
        <color theme="1"/>
        <name val="Calibri"/>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Calibri"/>
        <scheme val="minor"/>
      </font>
      <numFmt numFmtId="164" formatCode="&quot;$&quot;#,##0"/>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color theme="0"/>
      </font>
      <fill>
        <patternFill patternType="none">
          <bgColor auto="1"/>
        </patternFill>
      </fill>
      <border>
        <left/>
        <right/>
        <top/>
        <bottom/>
        <vertical/>
        <horizontal/>
      </border>
    </dxf>
    <dxf>
      <fill>
        <patternFill>
          <bgColor rgb="FFFFFF99"/>
        </patternFill>
      </fill>
    </dxf>
    <dxf>
      <font>
        <color rgb="FFC00000"/>
      </font>
    </dxf>
    <dxf>
      <font>
        <strike/>
        <color theme="0" tint="-0.499984740745262"/>
      </font>
    </dxf>
    <dxf>
      <font>
        <strike/>
        <color theme="0" tint="-0.499984740745262"/>
      </font>
    </dxf>
    <dxf>
      <font>
        <color theme="0" tint="-0.499984740745262"/>
      </font>
      <fill>
        <patternFill>
          <bgColor theme="0" tint="-0.499984740745262"/>
        </patternFill>
      </fill>
    </dxf>
    <dxf>
      <fill>
        <patternFill>
          <bgColor theme="1"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1"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1"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1"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1"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1"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1"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1"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font>
      <fill>
        <patternFill patternType="none">
          <bgColor auto="1"/>
        </patternFill>
      </fill>
      <border>
        <left/>
        <right/>
        <top/>
        <bottom/>
        <vertical/>
        <horizontal/>
      </border>
    </dxf>
    <dxf>
      <font>
        <color rgb="FFC00000"/>
      </font>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AK$50"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fmlaLink="'Pre-approval Application'!$AK$49" lockText="1"/>
</file>

<file path=xl/ctrlProps/ctrlProp11.xml><?xml version="1.0" encoding="utf-8"?>
<formControlPr xmlns="http://schemas.microsoft.com/office/spreadsheetml/2009/9/main" objectType="CheckBox" fmlaLink="$AK$49" lockText="1"/>
</file>

<file path=xl/ctrlProps/ctrlProp12.xml><?xml version="1.0" encoding="utf-8"?>
<formControlPr xmlns="http://schemas.microsoft.com/office/spreadsheetml/2009/9/main" objectType="CheckBox" fmlaLink="$AK$61" lockText="1"/>
</file>

<file path=xl/ctrlProps/ctrlProp13.xml><?xml version="1.0" encoding="utf-8"?>
<formControlPr xmlns="http://schemas.microsoft.com/office/spreadsheetml/2009/9/main" objectType="CheckBox" fmlaLink="$AK$62" lockText="1"/>
</file>

<file path=xl/ctrlProps/ctrlProp14.xml><?xml version="1.0" encoding="utf-8"?>
<formControlPr xmlns="http://schemas.microsoft.com/office/spreadsheetml/2009/9/main" objectType="CheckBox" fmlaLink="$AK$63" lockText="1"/>
</file>

<file path=xl/ctrlProps/ctrlProp15.xml><?xml version="1.0" encoding="utf-8"?>
<formControlPr xmlns="http://schemas.microsoft.com/office/spreadsheetml/2009/9/main" objectType="CheckBox" fmlaLink="$AK$64" lockText="1"/>
</file>

<file path=xl/ctrlProps/ctrlProp16.xml><?xml version="1.0" encoding="utf-8"?>
<formControlPr xmlns="http://schemas.microsoft.com/office/spreadsheetml/2009/9/main" objectType="CheckBox" fmlaLink="$AK$65" lockText="1"/>
</file>

<file path=xl/ctrlProps/ctrlProp17.xml><?xml version="1.0" encoding="utf-8"?>
<formControlPr xmlns="http://schemas.microsoft.com/office/spreadsheetml/2009/9/main" objectType="CheckBox" fmlaLink="$AK$66" lockText="1"/>
</file>

<file path=xl/ctrlProps/ctrlProp18.xml><?xml version="1.0" encoding="utf-8"?>
<formControlPr xmlns="http://schemas.microsoft.com/office/spreadsheetml/2009/9/main" objectType="CheckBox" fmlaLink="$AK$67" lockText="1"/>
</file>

<file path=xl/ctrlProps/ctrlProp19.xml><?xml version="1.0" encoding="utf-8"?>
<formControlPr xmlns="http://schemas.microsoft.com/office/spreadsheetml/2009/9/main" objectType="CheckBox" fmlaLink="$AK$69"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AK$68" lockText="1"/>
</file>

<file path=xl/ctrlProps/ctrlProp21.xml><?xml version="1.0" encoding="utf-8"?>
<formControlPr xmlns="http://schemas.microsoft.com/office/spreadsheetml/2009/9/main" objectType="CheckBox" fmlaLink="$AK$70" lockText="1"/>
</file>

<file path=xl/ctrlProps/ctrlProp22.xml><?xml version="1.0" encoding="utf-8"?>
<formControlPr xmlns="http://schemas.microsoft.com/office/spreadsheetml/2009/9/main" objectType="CheckBox" fmlaLink="$AK$71" lockText="1"/>
</file>

<file path=xl/ctrlProps/ctrlProp23.xml><?xml version="1.0" encoding="utf-8"?>
<formControlPr xmlns="http://schemas.microsoft.com/office/spreadsheetml/2009/9/main" objectType="CheckBox" fmlaLink="$AK$72" lockText="1"/>
</file>

<file path=xl/ctrlProps/ctrlProp24.xml><?xml version="1.0" encoding="utf-8"?>
<formControlPr xmlns="http://schemas.microsoft.com/office/spreadsheetml/2009/9/main" objectType="CheckBox" fmlaLink="$AK$73" lockText="1"/>
</file>

<file path=xl/ctrlProps/ctrlProp25.xml><?xml version="1.0" encoding="utf-8"?>
<formControlPr xmlns="http://schemas.microsoft.com/office/spreadsheetml/2009/9/main" objectType="CheckBox" fmlaLink="$AK$74" lockText="1"/>
</file>

<file path=xl/ctrlProps/ctrlProp26.xml><?xml version="1.0" encoding="utf-8"?>
<formControlPr xmlns="http://schemas.microsoft.com/office/spreadsheetml/2009/9/main" objectType="CheckBox" fmlaLink="$AK$75" lockText="1"/>
</file>

<file path=xl/ctrlProps/ctrlProp27.xml><?xml version="1.0" encoding="utf-8"?>
<formControlPr xmlns="http://schemas.microsoft.com/office/spreadsheetml/2009/9/main" objectType="CheckBox" fmlaLink="$AK$81" lockText="1"/>
</file>

<file path=xl/ctrlProps/ctrlProp28.xml><?xml version="1.0" encoding="utf-8"?>
<formControlPr xmlns="http://schemas.microsoft.com/office/spreadsheetml/2009/9/main" objectType="CheckBox" fmlaLink="$AK$82" lockText="1"/>
</file>

<file path=xl/ctrlProps/ctrlProp29.xml><?xml version="1.0" encoding="utf-8"?>
<formControlPr xmlns="http://schemas.microsoft.com/office/spreadsheetml/2009/9/main" objectType="CheckBox" fmlaLink="$AK$83" lockText="1"/>
</file>

<file path=xl/ctrlProps/ctrlProp3.xml><?xml version="1.0" encoding="utf-8"?>
<formControlPr xmlns="http://schemas.microsoft.com/office/spreadsheetml/2009/9/main" objectType="CheckBox" fmlaLink="$AK$36" lockText="1"/>
</file>

<file path=xl/ctrlProps/ctrlProp30.xml><?xml version="1.0" encoding="utf-8"?>
<formControlPr xmlns="http://schemas.microsoft.com/office/spreadsheetml/2009/9/main" objectType="CheckBox" fmlaLink="$AK$84" lockText="1"/>
</file>

<file path=xl/ctrlProps/ctrlProp31.xml><?xml version="1.0" encoding="utf-8"?>
<formControlPr xmlns="http://schemas.microsoft.com/office/spreadsheetml/2009/9/main" objectType="CheckBox" fmlaLink="$AK$85" lockText="1"/>
</file>

<file path=xl/ctrlProps/ctrlProp32.xml><?xml version="1.0" encoding="utf-8"?>
<formControlPr xmlns="http://schemas.microsoft.com/office/spreadsheetml/2009/9/main" objectType="CheckBox" fmlaLink="$AK$86" lockText="1"/>
</file>

<file path=xl/ctrlProps/ctrlProp33.xml><?xml version="1.0" encoding="utf-8"?>
<formControlPr xmlns="http://schemas.microsoft.com/office/spreadsheetml/2009/9/main" objectType="CheckBox" fmlaLink="$AK$87" lockText="1"/>
</file>

<file path=xl/ctrlProps/ctrlProp34.xml><?xml version="1.0" encoding="utf-8"?>
<formControlPr xmlns="http://schemas.microsoft.com/office/spreadsheetml/2009/9/main" objectType="CheckBox" fmlaLink="$AK$88" lockText="1"/>
</file>

<file path=xl/ctrlProps/ctrlProp35.xml><?xml version="1.0" encoding="utf-8"?>
<formControlPr xmlns="http://schemas.microsoft.com/office/spreadsheetml/2009/9/main" objectType="CheckBox" fmlaLink="$AK$89" lockText="1"/>
</file>

<file path=xl/ctrlProps/ctrlProp36.xml><?xml version="1.0" encoding="utf-8"?>
<formControlPr xmlns="http://schemas.microsoft.com/office/spreadsheetml/2009/9/main" objectType="CheckBox" fmlaLink="$AK$90" lockText="1"/>
</file>

<file path=xl/ctrlProps/ctrlProp37.xml><?xml version="1.0" encoding="utf-8"?>
<formControlPr xmlns="http://schemas.microsoft.com/office/spreadsheetml/2009/9/main" objectType="CheckBox" fmlaLink="$AK$91" lockText="1"/>
</file>

<file path=xl/ctrlProps/ctrlProp38.xml><?xml version="1.0" encoding="utf-8"?>
<formControlPr xmlns="http://schemas.microsoft.com/office/spreadsheetml/2009/9/main" objectType="CheckBox" fmlaLink="$AK$92" lockText="1"/>
</file>

<file path=xl/ctrlProps/ctrlProp39.xml><?xml version="1.0" encoding="utf-8"?>
<formControlPr xmlns="http://schemas.microsoft.com/office/spreadsheetml/2009/9/main" objectType="CheckBox" fmlaLink="$AK$93" lockText="1"/>
</file>

<file path=xl/ctrlProps/ctrlProp4.xml><?xml version="1.0" encoding="utf-8"?>
<formControlPr xmlns="http://schemas.microsoft.com/office/spreadsheetml/2009/9/main" objectType="CheckBox" fmlaLink="$AK$37" lockText="1"/>
</file>

<file path=xl/ctrlProps/ctrlProp40.xml><?xml version="1.0" encoding="utf-8"?>
<formControlPr xmlns="http://schemas.microsoft.com/office/spreadsheetml/2009/9/main" objectType="CheckBox" fmlaLink="$AK$94" lockText="1"/>
</file>

<file path=xl/ctrlProps/ctrlProp41.xml><?xml version="1.0" encoding="utf-8"?>
<formControlPr xmlns="http://schemas.microsoft.com/office/spreadsheetml/2009/9/main" objectType="CheckBox" fmlaLink="$AK$95" lockText="1"/>
</file>

<file path=xl/ctrlProps/ctrlProp42.xml><?xml version="1.0" encoding="utf-8"?>
<formControlPr xmlns="http://schemas.microsoft.com/office/spreadsheetml/2009/9/main" objectType="CheckBox" fmlaLink="$AK$96" lockText="1"/>
</file>

<file path=xl/ctrlProps/ctrlProp43.xml><?xml version="1.0" encoding="utf-8"?>
<formControlPr xmlns="http://schemas.microsoft.com/office/spreadsheetml/2009/9/main" objectType="CheckBox" fmlaLink="$AK$97" lockText="1"/>
</file>

<file path=xl/ctrlProps/ctrlProp44.xml><?xml version="1.0" encoding="utf-8"?>
<formControlPr xmlns="http://schemas.microsoft.com/office/spreadsheetml/2009/9/main" objectType="CheckBox" fmlaLink="$AK$98" lockText="1"/>
</file>

<file path=xl/ctrlProps/ctrlProp45.xml><?xml version="1.0" encoding="utf-8"?>
<formControlPr xmlns="http://schemas.microsoft.com/office/spreadsheetml/2009/9/main" objectType="CheckBox" fmlaLink="$AK$99" lockText="1"/>
</file>

<file path=xl/ctrlProps/ctrlProp46.xml><?xml version="1.0" encoding="utf-8"?>
<formControlPr xmlns="http://schemas.microsoft.com/office/spreadsheetml/2009/9/main" objectType="CheckBox" fmlaLink="$AK$100" lockText="1"/>
</file>

<file path=xl/ctrlProps/ctrlProp47.xml><?xml version="1.0" encoding="utf-8"?>
<formControlPr xmlns="http://schemas.microsoft.com/office/spreadsheetml/2009/9/main" objectType="CheckBox" fmlaLink="$AK$110" lockText="1"/>
</file>

<file path=xl/ctrlProps/ctrlProp48.xml><?xml version="1.0" encoding="utf-8"?>
<formControlPr xmlns="http://schemas.microsoft.com/office/spreadsheetml/2009/9/main" objectType="CheckBox" fmlaLink="$AK$111" lockText="1"/>
</file>

<file path=xl/ctrlProps/ctrlProp49.xml><?xml version="1.0" encoding="utf-8"?>
<formControlPr xmlns="http://schemas.microsoft.com/office/spreadsheetml/2009/9/main" objectType="CheckBox" fmlaLink="$AK$112" lockText="1"/>
</file>

<file path=xl/ctrlProps/ctrlProp5.xml><?xml version="1.0" encoding="utf-8"?>
<formControlPr xmlns="http://schemas.microsoft.com/office/spreadsheetml/2009/9/main" objectType="CheckBox" fmlaLink="$AK$38" lockText="1"/>
</file>

<file path=xl/ctrlProps/ctrlProp50.xml><?xml version="1.0" encoding="utf-8"?>
<formControlPr xmlns="http://schemas.microsoft.com/office/spreadsheetml/2009/9/main" objectType="CheckBox" fmlaLink="$AK$113" lockText="1"/>
</file>

<file path=xl/ctrlProps/ctrlProp51.xml><?xml version="1.0" encoding="utf-8"?>
<formControlPr xmlns="http://schemas.microsoft.com/office/spreadsheetml/2009/9/main" objectType="CheckBox" fmlaLink="$AK$114" lockText="1"/>
</file>

<file path=xl/ctrlProps/ctrlProp52.xml><?xml version="1.0" encoding="utf-8"?>
<formControlPr xmlns="http://schemas.microsoft.com/office/spreadsheetml/2009/9/main" objectType="CheckBox" fmlaLink="$AK$115" lockText="1"/>
</file>

<file path=xl/ctrlProps/ctrlProp53.xml><?xml version="1.0" encoding="utf-8"?>
<formControlPr xmlns="http://schemas.microsoft.com/office/spreadsheetml/2009/9/main" objectType="CheckBox" fmlaLink="$AK$116" lockText="1"/>
</file>

<file path=xl/ctrlProps/ctrlProp54.xml><?xml version="1.0" encoding="utf-8"?>
<formControlPr xmlns="http://schemas.microsoft.com/office/spreadsheetml/2009/9/main" objectType="CheckBox" fmlaLink="$AK$117" lockText="1"/>
</file>

<file path=xl/ctrlProps/ctrlProp55.xml><?xml version="1.0" encoding="utf-8"?>
<formControlPr xmlns="http://schemas.microsoft.com/office/spreadsheetml/2009/9/main" objectType="CheckBox" fmlaLink="$AK$122" lockText="1"/>
</file>

<file path=xl/ctrlProps/ctrlProp56.xml><?xml version="1.0" encoding="utf-8"?>
<formControlPr xmlns="http://schemas.microsoft.com/office/spreadsheetml/2009/9/main" objectType="CheckBox" fmlaLink="$AK$123" lockText="1"/>
</file>

<file path=xl/ctrlProps/ctrlProp57.xml><?xml version="1.0" encoding="utf-8"?>
<formControlPr xmlns="http://schemas.microsoft.com/office/spreadsheetml/2009/9/main" objectType="CheckBox" fmlaLink="$AK$124" lockText="1"/>
</file>

<file path=xl/ctrlProps/ctrlProp58.xml><?xml version="1.0" encoding="utf-8"?>
<formControlPr xmlns="http://schemas.microsoft.com/office/spreadsheetml/2009/9/main" objectType="CheckBox" fmlaLink="$AK$125" lockText="1"/>
</file>

<file path=xl/ctrlProps/ctrlProp59.xml><?xml version="1.0" encoding="utf-8"?>
<formControlPr xmlns="http://schemas.microsoft.com/office/spreadsheetml/2009/9/main" objectType="CheckBox" fmlaLink="$AK$126" lockText="1"/>
</file>

<file path=xl/ctrlProps/ctrlProp6.xml><?xml version="1.0" encoding="utf-8"?>
<formControlPr xmlns="http://schemas.microsoft.com/office/spreadsheetml/2009/9/main" objectType="Radio" firstButton="1" fmlaLink="$AK$45" lockText="1"/>
</file>

<file path=xl/ctrlProps/ctrlProp60.xml><?xml version="1.0" encoding="utf-8"?>
<formControlPr xmlns="http://schemas.microsoft.com/office/spreadsheetml/2009/9/main" objectType="CheckBox" fmlaLink="$AK$127" lockText="1"/>
</file>

<file path=xl/ctrlProps/ctrlProp61.xml><?xml version="1.0" encoding="utf-8"?>
<formControlPr xmlns="http://schemas.microsoft.com/office/spreadsheetml/2009/9/main" objectType="CheckBox" fmlaLink="$AK$128" lockText="1"/>
</file>

<file path=xl/ctrlProps/ctrlProp62.xml><?xml version="1.0" encoding="utf-8"?>
<formControlPr xmlns="http://schemas.microsoft.com/office/spreadsheetml/2009/9/main" objectType="CheckBox" fmlaLink="$AK$129" lockText="1"/>
</file>

<file path=xl/ctrlProps/ctrlProp63.xml><?xml version="1.0" encoding="utf-8"?>
<formControlPr xmlns="http://schemas.microsoft.com/office/spreadsheetml/2009/9/main" objectType="CheckBox" fmlaLink="$AK$134" lockText="1"/>
</file>

<file path=xl/ctrlProps/ctrlProp64.xml><?xml version="1.0" encoding="utf-8"?>
<formControlPr xmlns="http://schemas.microsoft.com/office/spreadsheetml/2009/9/main" objectType="CheckBox" fmlaLink="$AK$135" lockText="1"/>
</file>

<file path=xl/ctrlProps/ctrlProp65.xml><?xml version="1.0" encoding="utf-8"?>
<formControlPr xmlns="http://schemas.microsoft.com/office/spreadsheetml/2009/9/main" objectType="CheckBox" fmlaLink="$AK$136" lockText="1"/>
</file>

<file path=xl/ctrlProps/ctrlProp66.xml><?xml version="1.0" encoding="utf-8"?>
<formControlPr xmlns="http://schemas.microsoft.com/office/spreadsheetml/2009/9/main" objectType="CheckBox" fmlaLink="$AK$137" lockText="1"/>
</file>

<file path=xl/ctrlProps/ctrlProp67.xml><?xml version="1.0" encoding="utf-8"?>
<formControlPr xmlns="http://schemas.microsoft.com/office/spreadsheetml/2009/9/main" objectType="CheckBox" fmlaLink="$AK$138" lockText="1"/>
</file>

<file path=xl/ctrlProps/ctrlProp68.xml><?xml version="1.0" encoding="utf-8"?>
<formControlPr xmlns="http://schemas.microsoft.com/office/spreadsheetml/2009/9/main" objectType="CheckBox" fmlaLink="$AK$139" lockText="1"/>
</file>

<file path=xl/ctrlProps/ctrlProp69.xml><?xml version="1.0" encoding="utf-8"?>
<formControlPr xmlns="http://schemas.microsoft.com/office/spreadsheetml/2009/9/main" objectType="CheckBox" fmlaLink="$AK$140" lockText="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CheckBox" fmlaLink="$AK$141" lockText="1"/>
</file>

<file path=xl/ctrlProps/ctrlProp71.xml><?xml version="1.0" encoding="utf-8"?>
<formControlPr xmlns="http://schemas.microsoft.com/office/spreadsheetml/2009/9/main" objectType="CheckBox" fmlaLink="$AK$152" lockText="1"/>
</file>

<file path=xl/ctrlProps/ctrlProp72.xml><?xml version="1.0" encoding="utf-8"?>
<formControlPr xmlns="http://schemas.microsoft.com/office/spreadsheetml/2009/9/main" objectType="CheckBox" fmlaLink="$AK$153" lockText="1"/>
</file>

<file path=xl/ctrlProps/ctrlProp73.xml><?xml version="1.0" encoding="utf-8"?>
<formControlPr xmlns="http://schemas.microsoft.com/office/spreadsheetml/2009/9/main" objectType="CheckBox" fmlaLink="$AK$154" lockText="1"/>
</file>

<file path=xl/ctrlProps/ctrlProp74.xml><?xml version="1.0" encoding="utf-8"?>
<formControlPr xmlns="http://schemas.microsoft.com/office/spreadsheetml/2009/9/main" objectType="CheckBox" fmlaLink="$AK$155" lockText="1"/>
</file>

<file path=xl/ctrlProps/ctrlProp75.xml><?xml version="1.0" encoding="utf-8"?>
<formControlPr xmlns="http://schemas.microsoft.com/office/spreadsheetml/2009/9/main" objectType="CheckBox" fmlaLink="$AK$156" lockText="1"/>
</file>

<file path=xl/ctrlProps/ctrlProp76.xml><?xml version="1.0" encoding="utf-8"?>
<formControlPr xmlns="http://schemas.microsoft.com/office/spreadsheetml/2009/9/main" objectType="CheckBox" fmlaLink="$AK$157" lockText="1"/>
</file>

<file path=xl/ctrlProps/ctrlProp77.xml><?xml version="1.0" encoding="utf-8"?>
<formControlPr xmlns="http://schemas.microsoft.com/office/spreadsheetml/2009/9/main" objectType="CheckBox" fmlaLink="$AK$162" lockText="1"/>
</file>

<file path=xl/ctrlProps/ctrlProp78.xml><?xml version="1.0" encoding="utf-8"?>
<formControlPr xmlns="http://schemas.microsoft.com/office/spreadsheetml/2009/9/main" objectType="CheckBox" fmlaLink="$AK$163" lockText="1"/>
</file>

<file path=xl/ctrlProps/ctrlProp79.xml><?xml version="1.0" encoding="utf-8"?>
<formControlPr xmlns="http://schemas.microsoft.com/office/spreadsheetml/2009/9/main" objectType="CheckBox" fmlaLink="$AK$164"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CheckBox" fmlaLink="$AK$165" lockText="1"/>
</file>

<file path=xl/ctrlProps/ctrlProp81.xml><?xml version="1.0" encoding="utf-8"?>
<formControlPr xmlns="http://schemas.microsoft.com/office/spreadsheetml/2009/9/main" objectType="CheckBox" fmlaLink="$AK$166" lockText="1"/>
</file>

<file path=xl/ctrlProps/ctrlProp82.xml><?xml version="1.0" encoding="utf-8"?>
<formControlPr xmlns="http://schemas.microsoft.com/office/spreadsheetml/2009/9/main" objectType="CheckBox" fmlaLink="$AK$167" lockText="1"/>
</file>

<file path=xl/ctrlProps/ctrlProp83.xml><?xml version="1.0" encoding="utf-8"?>
<formControlPr xmlns="http://schemas.microsoft.com/office/spreadsheetml/2009/9/main" objectType="CheckBox" fmlaLink="$AK$174" lockText="1"/>
</file>

<file path=xl/ctrlProps/ctrlProp84.xml><?xml version="1.0" encoding="utf-8"?>
<formControlPr xmlns="http://schemas.microsoft.com/office/spreadsheetml/2009/9/main" objectType="CheckBox" fmlaLink="$AK$175" lockText="1"/>
</file>

<file path=xl/ctrlProps/ctrlProp85.xml><?xml version="1.0" encoding="utf-8"?>
<formControlPr xmlns="http://schemas.microsoft.com/office/spreadsheetml/2009/9/main" objectType="CheckBox" fmlaLink="$AK$176" lockText="1"/>
</file>

<file path=xl/ctrlProps/ctrlProp86.xml><?xml version="1.0" encoding="utf-8"?>
<formControlPr xmlns="http://schemas.microsoft.com/office/spreadsheetml/2009/9/main" objectType="CheckBox" fmlaLink="$AK$177" lockText="1"/>
</file>

<file path=xl/ctrlProps/ctrlProp87.xml><?xml version="1.0" encoding="utf-8"?>
<formControlPr xmlns="http://schemas.microsoft.com/office/spreadsheetml/2009/9/main" objectType="CheckBox" fmlaLink="$AK$178" lockText="1"/>
</file>

<file path=xl/ctrlProps/ctrlProp88.xml><?xml version="1.0" encoding="utf-8"?>
<formControlPr xmlns="http://schemas.microsoft.com/office/spreadsheetml/2009/9/main" objectType="CheckBox" fmlaLink="$AK$179" lockText="1"/>
</file>

<file path=xl/ctrlProps/ctrlProp89.xml><?xml version="1.0" encoding="utf-8"?>
<formControlPr xmlns="http://schemas.microsoft.com/office/spreadsheetml/2009/9/main" objectType="CheckBox" fmlaLink="$AK$186" lockText="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CheckBox" fmlaLink="$AK$187" lockText="1"/>
</file>

<file path=xl/ctrlProps/ctrlProp91.xml><?xml version="1.0" encoding="utf-8"?>
<formControlPr xmlns="http://schemas.microsoft.com/office/spreadsheetml/2009/9/main" objectType="CheckBox" fmlaLink="$AK$188" lockText="1"/>
</file>

<file path=xl/ctrlProps/ctrlProp92.xml><?xml version="1.0" encoding="utf-8"?>
<formControlPr xmlns="http://schemas.microsoft.com/office/spreadsheetml/2009/9/main" objectType="CheckBox" fmlaLink="$AK$142" lockText="1"/>
</file>

<file path=xl/ctrlProps/ctrlProp93.xml><?xml version="1.0" encoding="utf-8"?>
<formControlPr xmlns="http://schemas.microsoft.com/office/spreadsheetml/2009/9/main" objectType="CheckBox" fmlaLink="$AK$158" lockText="1"/>
</file>

<file path=xl/ctrlProps/ctrlProp94.xml><?xml version="1.0" encoding="utf-8"?>
<formControlPr xmlns="http://schemas.microsoft.com/office/spreadsheetml/2009/9/main" objectType="CheckBox" fmlaLink="$AK$168" lockText="1"/>
</file>

<file path=xl/ctrlProps/ctrlProp95.xml><?xml version="1.0" encoding="utf-8"?>
<formControlPr xmlns="http://schemas.microsoft.com/office/spreadsheetml/2009/9/main" objectType="CheckBox" fmlaLink="$AK$169" lockText="1"/>
</file>

<file path=xl/ctrlProps/ctrlProp96.xml><?xml version="1.0" encoding="utf-8"?>
<formControlPr xmlns="http://schemas.microsoft.com/office/spreadsheetml/2009/9/main" objectType="CheckBox" fmlaLink="$AK$180" lockText="1"/>
</file>

<file path=xl/ctrlProps/ctrlProp97.xml><?xml version="1.0" encoding="utf-8"?>
<formControlPr xmlns="http://schemas.microsoft.com/office/spreadsheetml/2009/9/main" objectType="CheckBox" fmlaLink="$AK$181" lockText="1"/>
</file>

<file path=xl/ctrlProps/ctrlProp98.xml><?xml version="1.0" encoding="utf-8"?>
<formControlPr xmlns="http://schemas.microsoft.com/office/spreadsheetml/2009/9/main" objectType="CheckBox" fmlaLink="$AK$189" lockText="1"/>
</file>

<file path=xl/ctrlProps/ctrlProp99.xml><?xml version="1.0" encoding="utf-8"?>
<formControlPr xmlns="http://schemas.microsoft.com/office/spreadsheetml/2009/9/main" objectType="CheckBox" fmlaLink="$AK$190"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0</xdr:colOff>
      <xdr:row>4</xdr:row>
      <xdr:rowOff>3994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29000" cy="7374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1</xdr:col>
          <xdr:colOff>0</xdr:colOff>
          <xdr:row>7</xdr:row>
          <xdr:rowOff>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1</xdr:col>
          <xdr:colOff>0</xdr:colOff>
          <xdr:row>9</xdr:row>
          <xdr:rowOff>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1</xdr:col>
          <xdr:colOff>0</xdr:colOff>
          <xdr:row>36</xdr:row>
          <xdr:rowOff>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0</xdr:colOff>
          <xdr:row>37</xdr:row>
          <xdr:rowOff>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1</xdr:col>
          <xdr:colOff>0</xdr:colOff>
          <xdr:row>38</xdr:row>
          <xdr:rowOff>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44</xdr:row>
          <xdr:rowOff>0</xdr:rowOff>
        </xdr:from>
        <xdr:to>
          <xdr:col>30</xdr:col>
          <xdr:colOff>0</xdr:colOff>
          <xdr:row>44</xdr:row>
          <xdr:rowOff>152400</xdr:rowOff>
        </xdr:to>
        <xdr:sp macro="" textlink="">
          <xdr:nvSpPr>
            <xdr:cNvPr id="2066" name="Option Button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45</xdr:row>
          <xdr:rowOff>0</xdr:rowOff>
        </xdr:from>
        <xdr:to>
          <xdr:col>30</xdr:col>
          <xdr:colOff>0</xdr:colOff>
          <xdr:row>46</xdr:row>
          <xdr:rowOff>0</xdr:rowOff>
        </xdr:to>
        <xdr:sp macro="" textlink="">
          <xdr:nvSpPr>
            <xdr:cNvPr id="2067" name="Option Button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46</xdr:row>
          <xdr:rowOff>28575</xdr:rowOff>
        </xdr:from>
        <xdr:to>
          <xdr:col>30</xdr:col>
          <xdr:colOff>0</xdr:colOff>
          <xdr:row>47</xdr:row>
          <xdr:rowOff>0</xdr:rowOff>
        </xdr:to>
        <xdr:sp macro="" textlink="">
          <xdr:nvSpPr>
            <xdr:cNvPr id="2068" name="Option Button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47</xdr:row>
          <xdr:rowOff>0</xdr:rowOff>
        </xdr:from>
        <xdr:to>
          <xdr:col>30</xdr:col>
          <xdr:colOff>0</xdr:colOff>
          <xdr:row>48</xdr:row>
          <xdr:rowOff>0</xdr:rowOff>
        </xdr:to>
        <xdr:sp macro="" textlink="">
          <xdr:nvSpPr>
            <xdr:cNvPr id="2069" name="Option Button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49</xdr:row>
          <xdr:rowOff>0</xdr:rowOff>
        </xdr:from>
        <xdr:to>
          <xdr:col>34</xdr:col>
          <xdr:colOff>76200</xdr:colOff>
          <xdr:row>50</xdr:row>
          <xdr:rowOff>9525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191</xdr:row>
      <xdr:rowOff>0</xdr:rowOff>
    </xdr:from>
    <xdr:to>
      <xdr:col>18</xdr:col>
      <xdr:colOff>0</xdr:colOff>
      <xdr:row>195</xdr:row>
      <xdr:rowOff>13519</xdr:rowOff>
    </xdr:to>
    <xdr:pic>
      <xdr:nvPicPr>
        <xdr:cNvPr id="29" name="Picture 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953500"/>
          <a:ext cx="3429000" cy="737419"/>
        </a:xfrm>
        <a:prstGeom prst="rect">
          <a:avLst/>
        </a:prstGeom>
      </xdr:spPr>
    </xdr:pic>
    <xdr:clientData/>
  </xdr:twoCellAnchor>
  <xdr:twoCellAnchor editAs="oneCell">
    <xdr:from>
      <xdr:col>0</xdr:col>
      <xdr:colOff>0</xdr:colOff>
      <xdr:row>227</xdr:row>
      <xdr:rowOff>0</xdr:rowOff>
    </xdr:from>
    <xdr:to>
      <xdr:col>18</xdr:col>
      <xdr:colOff>0</xdr:colOff>
      <xdr:row>231</xdr:row>
      <xdr:rowOff>13519</xdr:rowOff>
    </xdr:to>
    <xdr:pic>
      <xdr:nvPicPr>
        <xdr:cNvPr id="23" name="Picture 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64150"/>
          <a:ext cx="3429000" cy="737419"/>
        </a:xfrm>
        <a:prstGeom prst="rect">
          <a:avLst/>
        </a:prstGeom>
      </xdr:spPr>
    </xdr:pic>
    <xdr:clientData/>
  </xdr:twoCellAnchor>
  <xdr:twoCellAnchor editAs="oneCell">
    <xdr:from>
      <xdr:col>0</xdr:col>
      <xdr:colOff>0</xdr:colOff>
      <xdr:row>258</xdr:row>
      <xdr:rowOff>0</xdr:rowOff>
    </xdr:from>
    <xdr:to>
      <xdr:col>18</xdr:col>
      <xdr:colOff>0</xdr:colOff>
      <xdr:row>262</xdr:row>
      <xdr:rowOff>13519</xdr:rowOff>
    </xdr:to>
    <xdr:pic>
      <xdr:nvPicPr>
        <xdr:cNvPr id="25" name="Picture 2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6946225"/>
          <a:ext cx="3429000" cy="737419"/>
        </a:xfrm>
        <a:prstGeom prst="rect">
          <a:avLst/>
        </a:prstGeom>
      </xdr:spPr>
    </xdr:pic>
    <xdr:clientData/>
  </xdr:twoCellAnchor>
  <xdr:twoCellAnchor editAs="oneCell">
    <xdr:from>
      <xdr:col>0</xdr:col>
      <xdr:colOff>0</xdr:colOff>
      <xdr:row>318</xdr:row>
      <xdr:rowOff>0</xdr:rowOff>
    </xdr:from>
    <xdr:to>
      <xdr:col>18</xdr:col>
      <xdr:colOff>0</xdr:colOff>
      <xdr:row>322</xdr:row>
      <xdr:rowOff>13519</xdr:rowOff>
    </xdr:to>
    <xdr:pic>
      <xdr:nvPicPr>
        <xdr:cNvPr id="26" name="Picture 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5890200"/>
          <a:ext cx="3429000" cy="737419"/>
        </a:xfrm>
        <a:prstGeom prst="rect">
          <a:avLst/>
        </a:prstGeom>
      </xdr:spPr>
    </xdr:pic>
    <xdr:clientData/>
  </xdr:twoCellAnchor>
  <xdr:twoCellAnchor editAs="oneCell">
    <xdr:from>
      <xdr:col>0</xdr:col>
      <xdr:colOff>0</xdr:colOff>
      <xdr:row>351</xdr:row>
      <xdr:rowOff>0</xdr:rowOff>
    </xdr:from>
    <xdr:to>
      <xdr:col>18</xdr:col>
      <xdr:colOff>0</xdr:colOff>
      <xdr:row>355</xdr:row>
      <xdr:rowOff>13519</xdr:rowOff>
    </xdr:to>
    <xdr:pic>
      <xdr:nvPicPr>
        <xdr:cNvPr id="28" name="Picture 2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824650"/>
          <a:ext cx="3429000" cy="737419"/>
        </a:xfrm>
        <a:prstGeom prst="rect">
          <a:avLst/>
        </a:prstGeom>
      </xdr:spPr>
    </xdr:pic>
    <xdr:clientData/>
  </xdr:twoCellAnchor>
  <xdr:twoCellAnchor editAs="oneCell">
    <xdr:from>
      <xdr:col>0</xdr:col>
      <xdr:colOff>0</xdr:colOff>
      <xdr:row>51</xdr:row>
      <xdr:rowOff>0</xdr:rowOff>
    </xdr:from>
    <xdr:to>
      <xdr:col>18</xdr:col>
      <xdr:colOff>0</xdr:colOff>
      <xdr:row>55</xdr:row>
      <xdr:rowOff>13519</xdr:rowOff>
    </xdr:to>
    <xdr:pic>
      <xdr:nvPicPr>
        <xdr:cNvPr id="27" name="Picture 2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953500"/>
          <a:ext cx="3429000" cy="737419"/>
        </a:xfrm>
        <a:prstGeom prst="rect">
          <a:avLst/>
        </a:prstGeom>
      </xdr:spPr>
    </xdr:pic>
    <xdr:clientData/>
  </xdr:twoCellAnchor>
  <xdr:twoCellAnchor editAs="oneCell">
    <xdr:from>
      <xdr:col>0</xdr:col>
      <xdr:colOff>0</xdr:colOff>
      <xdr:row>101</xdr:row>
      <xdr:rowOff>0</xdr:rowOff>
    </xdr:from>
    <xdr:to>
      <xdr:col>18</xdr:col>
      <xdr:colOff>0</xdr:colOff>
      <xdr:row>105</xdr:row>
      <xdr:rowOff>13519</xdr:rowOff>
    </xdr:to>
    <xdr:pic>
      <xdr:nvPicPr>
        <xdr:cNvPr id="30" name="Picture 2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897475"/>
          <a:ext cx="3429000" cy="737419"/>
        </a:xfrm>
        <a:prstGeom prst="rect">
          <a:avLst/>
        </a:prstGeom>
      </xdr:spPr>
    </xdr:pic>
    <xdr:clientData/>
  </xdr:twoCellAnchor>
  <xdr:twoCellAnchor editAs="oneCell">
    <xdr:from>
      <xdr:col>0</xdr:col>
      <xdr:colOff>0</xdr:colOff>
      <xdr:row>399</xdr:row>
      <xdr:rowOff>0</xdr:rowOff>
    </xdr:from>
    <xdr:to>
      <xdr:col>18</xdr:col>
      <xdr:colOff>0</xdr:colOff>
      <xdr:row>403</xdr:row>
      <xdr:rowOff>13519</xdr:rowOff>
    </xdr:to>
    <xdr:pic>
      <xdr:nvPicPr>
        <xdr:cNvPr id="31" name="Picture 3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1513700"/>
          <a:ext cx="3429000" cy="737419"/>
        </a:xfrm>
        <a:prstGeom prst="rect">
          <a:avLst/>
        </a:prstGeom>
      </xdr:spPr>
    </xdr:pic>
    <xdr:clientData/>
  </xdr:twoCellAnchor>
  <xdr:twoCellAnchor editAs="oneCell">
    <xdr:from>
      <xdr:col>0</xdr:col>
      <xdr:colOff>0</xdr:colOff>
      <xdr:row>437</xdr:row>
      <xdr:rowOff>0</xdr:rowOff>
    </xdr:from>
    <xdr:to>
      <xdr:col>18</xdr:col>
      <xdr:colOff>0</xdr:colOff>
      <xdr:row>441</xdr:row>
      <xdr:rowOff>13519</xdr:rowOff>
    </xdr:to>
    <xdr:pic>
      <xdr:nvPicPr>
        <xdr:cNvPr id="32" name="Pictur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5589150"/>
          <a:ext cx="3429000" cy="737419"/>
        </a:xfrm>
        <a:prstGeom prst="rect">
          <a:avLst/>
        </a:prstGeom>
      </xdr:spPr>
    </xdr:pic>
    <xdr:clientData/>
  </xdr:twoCellAnchor>
  <xdr:twoCellAnchor editAs="oneCell">
    <xdr:from>
      <xdr:col>0</xdr:col>
      <xdr:colOff>0</xdr:colOff>
      <xdr:row>287</xdr:row>
      <xdr:rowOff>0</xdr:rowOff>
    </xdr:from>
    <xdr:to>
      <xdr:col>18</xdr:col>
      <xdr:colOff>0</xdr:colOff>
      <xdr:row>291</xdr:row>
      <xdr:rowOff>13519</xdr:rowOff>
    </xdr:to>
    <xdr:pic>
      <xdr:nvPicPr>
        <xdr:cNvPr id="79" name="Picture 7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6491525"/>
          <a:ext cx="3429000" cy="737419"/>
        </a:xfrm>
        <a:prstGeom prst="rect">
          <a:avLst/>
        </a:prstGeom>
      </xdr:spPr>
    </xdr:pic>
    <xdr:clientData/>
  </xdr:twoCellAnchor>
  <xdr:twoCellAnchor editAs="oneCell">
    <xdr:from>
      <xdr:col>0</xdr:col>
      <xdr:colOff>0</xdr:colOff>
      <xdr:row>372</xdr:row>
      <xdr:rowOff>0</xdr:rowOff>
    </xdr:from>
    <xdr:to>
      <xdr:col>18</xdr:col>
      <xdr:colOff>0</xdr:colOff>
      <xdr:row>376</xdr:row>
      <xdr:rowOff>13519</xdr:rowOff>
    </xdr:to>
    <xdr:pic>
      <xdr:nvPicPr>
        <xdr:cNvPr id="81" name="Picture 8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2007750"/>
          <a:ext cx="3429000" cy="7374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48</xdr:row>
          <xdr:rowOff>0</xdr:rowOff>
        </xdr:from>
        <xdr:to>
          <xdr:col>1</xdr:col>
          <xdr:colOff>0</xdr:colOff>
          <xdr:row>49</xdr:row>
          <xdr:rowOff>0</xdr:rowOff>
        </xdr:to>
        <xdr:sp macro="" textlink="">
          <xdr:nvSpPr>
            <xdr:cNvPr id="2200" name="Check Box 152" hidden="1">
              <a:extLst>
                <a:ext uri="{63B3BB69-23CF-44E3-9099-C40C66FF867C}">
                  <a14:compatExt spid="_x0000_s2200"/>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143</xdr:row>
      <xdr:rowOff>0</xdr:rowOff>
    </xdr:from>
    <xdr:to>
      <xdr:col>18</xdr:col>
      <xdr:colOff>0</xdr:colOff>
      <xdr:row>147</xdr:row>
      <xdr:rowOff>13519</xdr:rowOff>
    </xdr:to>
    <xdr:pic>
      <xdr:nvPicPr>
        <xdr:cNvPr id="267" name="Picture 2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106775"/>
          <a:ext cx="3257550" cy="737419"/>
        </a:xfrm>
        <a:prstGeom prst="rect">
          <a:avLst/>
        </a:prstGeom>
      </xdr:spPr>
    </xdr:pic>
    <xdr:clientData/>
  </xdr:twoCellAnchor>
  <mc:AlternateContent xmlns:mc="http://schemas.openxmlformats.org/markup-compatibility/2006">
    <mc:Choice xmlns:a14="http://schemas.microsoft.com/office/drawing/2010/main" Requires="a14">
      <xdr:twoCellAnchor>
        <xdr:from>
          <xdr:col>35</xdr:col>
          <xdr:colOff>0</xdr:colOff>
          <xdr:row>60</xdr:row>
          <xdr:rowOff>0</xdr:rowOff>
        </xdr:from>
        <xdr:to>
          <xdr:col>36</xdr:col>
          <xdr:colOff>38100</xdr:colOff>
          <xdr:row>190</xdr:row>
          <xdr:rowOff>9525</xdr:rowOff>
        </xdr:to>
        <xdr:grpSp>
          <xdr:nvGrpSpPr>
            <xdr:cNvPr id="4" name="Group 3"/>
            <xdr:cNvGrpSpPr/>
          </xdr:nvGrpSpPr>
          <xdr:grpSpPr>
            <a:xfrm>
              <a:off x="7048500" y="10677525"/>
              <a:ext cx="180975" cy="22002750"/>
              <a:chOff x="7038975" y="10677525"/>
              <a:chExt cx="257175" cy="21993225"/>
            </a:xfrm>
          </xdr:grpSpPr>
          <xdr:sp macro="" textlink="">
            <xdr:nvSpPr>
              <xdr:cNvPr id="2271" name="Check Box 223" hidden="1">
                <a:extLst>
                  <a:ext uri="{63B3BB69-23CF-44E3-9099-C40C66FF867C}">
                    <a14:compatExt spid="_x0000_s2271"/>
                  </a:ext>
                </a:extLst>
              </xdr:cNvPr>
              <xdr:cNvSpPr/>
            </xdr:nvSpPr>
            <xdr:spPr>
              <a:xfrm>
                <a:off x="7038975" y="10677525"/>
                <a:ext cx="257175" cy="161925"/>
              </a:xfrm>
              <a:prstGeom prst="rect">
                <a:avLst/>
              </a:prstGeom>
            </xdr:spPr>
          </xdr:sp>
          <xdr:sp macro="" textlink="">
            <xdr:nvSpPr>
              <xdr:cNvPr id="2457" name="Check Box 409" hidden="1">
                <a:extLst>
                  <a:ext uri="{63B3BB69-23CF-44E3-9099-C40C66FF867C}">
                    <a14:compatExt spid="_x0000_s2457"/>
                  </a:ext>
                </a:extLst>
              </xdr:cNvPr>
              <xdr:cNvSpPr/>
            </xdr:nvSpPr>
            <xdr:spPr>
              <a:xfrm>
                <a:off x="7038975" y="10829925"/>
                <a:ext cx="257175" cy="161925"/>
              </a:xfrm>
              <a:prstGeom prst="rect">
                <a:avLst/>
              </a:prstGeom>
            </xdr:spPr>
          </xdr:sp>
          <xdr:sp macro="" textlink="">
            <xdr:nvSpPr>
              <xdr:cNvPr id="2458" name="Check Box 410" hidden="1">
                <a:extLst>
                  <a:ext uri="{63B3BB69-23CF-44E3-9099-C40C66FF867C}">
                    <a14:compatExt spid="_x0000_s2458"/>
                  </a:ext>
                </a:extLst>
              </xdr:cNvPr>
              <xdr:cNvSpPr/>
            </xdr:nvSpPr>
            <xdr:spPr>
              <a:xfrm>
                <a:off x="7038975" y="10982325"/>
                <a:ext cx="257175" cy="161925"/>
              </a:xfrm>
              <a:prstGeom prst="rect">
                <a:avLst/>
              </a:prstGeom>
            </xdr:spPr>
          </xdr:sp>
          <xdr:sp macro="" textlink="">
            <xdr:nvSpPr>
              <xdr:cNvPr id="2459" name="Check Box 411" hidden="1">
                <a:extLst>
                  <a:ext uri="{63B3BB69-23CF-44E3-9099-C40C66FF867C}">
                    <a14:compatExt spid="_x0000_s2459"/>
                  </a:ext>
                </a:extLst>
              </xdr:cNvPr>
              <xdr:cNvSpPr/>
            </xdr:nvSpPr>
            <xdr:spPr>
              <a:xfrm>
                <a:off x="7038975" y="11134725"/>
                <a:ext cx="257175" cy="161925"/>
              </a:xfrm>
              <a:prstGeom prst="rect">
                <a:avLst/>
              </a:prstGeom>
            </xdr:spPr>
          </xdr:sp>
          <xdr:sp macro="" textlink="">
            <xdr:nvSpPr>
              <xdr:cNvPr id="2460" name="Check Box 412" hidden="1">
                <a:extLst>
                  <a:ext uri="{63B3BB69-23CF-44E3-9099-C40C66FF867C}">
                    <a14:compatExt spid="_x0000_s2460"/>
                  </a:ext>
                </a:extLst>
              </xdr:cNvPr>
              <xdr:cNvSpPr/>
            </xdr:nvSpPr>
            <xdr:spPr>
              <a:xfrm>
                <a:off x="7038975" y="11287125"/>
                <a:ext cx="257175" cy="161925"/>
              </a:xfrm>
              <a:prstGeom prst="rect">
                <a:avLst/>
              </a:prstGeom>
            </xdr:spPr>
          </xdr:sp>
          <xdr:sp macro="" textlink="">
            <xdr:nvSpPr>
              <xdr:cNvPr id="2461" name="Check Box 413" hidden="1">
                <a:extLst>
                  <a:ext uri="{63B3BB69-23CF-44E3-9099-C40C66FF867C}">
                    <a14:compatExt spid="_x0000_s2461"/>
                  </a:ext>
                </a:extLst>
              </xdr:cNvPr>
              <xdr:cNvSpPr/>
            </xdr:nvSpPr>
            <xdr:spPr>
              <a:xfrm>
                <a:off x="7038975" y="11439525"/>
                <a:ext cx="257175" cy="161925"/>
              </a:xfrm>
              <a:prstGeom prst="rect">
                <a:avLst/>
              </a:prstGeom>
            </xdr:spPr>
          </xdr:sp>
          <xdr:sp macro="" textlink="">
            <xdr:nvSpPr>
              <xdr:cNvPr id="2462" name="Check Box 414" hidden="1">
                <a:extLst>
                  <a:ext uri="{63B3BB69-23CF-44E3-9099-C40C66FF867C}">
                    <a14:compatExt spid="_x0000_s2462"/>
                  </a:ext>
                </a:extLst>
              </xdr:cNvPr>
              <xdr:cNvSpPr/>
            </xdr:nvSpPr>
            <xdr:spPr>
              <a:xfrm>
                <a:off x="7038975" y="11591925"/>
                <a:ext cx="257175" cy="161925"/>
              </a:xfrm>
              <a:prstGeom prst="rect">
                <a:avLst/>
              </a:prstGeom>
            </xdr:spPr>
          </xdr:sp>
          <xdr:sp macro="" textlink="">
            <xdr:nvSpPr>
              <xdr:cNvPr id="2463" name="Check Box 415" hidden="1">
                <a:extLst>
                  <a:ext uri="{63B3BB69-23CF-44E3-9099-C40C66FF867C}">
                    <a14:compatExt spid="_x0000_s2463"/>
                  </a:ext>
                </a:extLst>
              </xdr:cNvPr>
              <xdr:cNvSpPr/>
            </xdr:nvSpPr>
            <xdr:spPr>
              <a:xfrm>
                <a:off x="7038975" y="11896725"/>
                <a:ext cx="257175" cy="161925"/>
              </a:xfrm>
              <a:prstGeom prst="rect">
                <a:avLst/>
              </a:prstGeom>
            </xdr:spPr>
          </xdr:sp>
          <xdr:sp macro="" textlink="">
            <xdr:nvSpPr>
              <xdr:cNvPr id="2464" name="Check Box 416" hidden="1">
                <a:extLst>
                  <a:ext uri="{63B3BB69-23CF-44E3-9099-C40C66FF867C}">
                    <a14:compatExt spid="_x0000_s2464"/>
                  </a:ext>
                </a:extLst>
              </xdr:cNvPr>
              <xdr:cNvSpPr/>
            </xdr:nvSpPr>
            <xdr:spPr>
              <a:xfrm>
                <a:off x="7038975" y="11744325"/>
                <a:ext cx="257175" cy="161925"/>
              </a:xfrm>
              <a:prstGeom prst="rect">
                <a:avLst/>
              </a:prstGeom>
            </xdr:spPr>
          </xdr:sp>
          <xdr:sp macro="" textlink="">
            <xdr:nvSpPr>
              <xdr:cNvPr id="2469" name="Check Box 421" hidden="1">
                <a:extLst>
                  <a:ext uri="{63B3BB69-23CF-44E3-9099-C40C66FF867C}">
                    <a14:compatExt spid="_x0000_s2469"/>
                  </a:ext>
                </a:extLst>
              </xdr:cNvPr>
              <xdr:cNvSpPr/>
            </xdr:nvSpPr>
            <xdr:spPr>
              <a:xfrm>
                <a:off x="7038975" y="12049125"/>
                <a:ext cx="257175" cy="161925"/>
              </a:xfrm>
              <a:prstGeom prst="rect">
                <a:avLst/>
              </a:prstGeom>
            </xdr:spPr>
          </xdr:sp>
          <xdr:sp macro="" textlink="">
            <xdr:nvSpPr>
              <xdr:cNvPr id="2471" name="Check Box 423" hidden="1">
                <a:extLst>
                  <a:ext uri="{63B3BB69-23CF-44E3-9099-C40C66FF867C}">
                    <a14:compatExt spid="_x0000_s2471"/>
                  </a:ext>
                </a:extLst>
              </xdr:cNvPr>
              <xdr:cNvSpPr/>
            </xdr:nvSpPr>
            <xdr:spPr>
              <a:xfrm>
                <a:off x="7038975" y="12201525"/>
                <a:ext cx="257175" cy="161925"/>
              </a:xfrm>
              <a:prstGeom prst="rect">
                <a:avLst/>
              </a:prstGeom>
            </xdr:spPr>
          </xdr:sp>
          <xdr:sp macro="" textlink="">
            <xdr:nvSpPr>
              <xdr:cNvPr id="2472" name="Check Box 424" hidden="1">
                <a:extLst>
                  <a:ext uri="{63B3BB69-23CF-44E3-9099-C40C66FF867C}">
                    <a14:compatExt spid="_x0000_s2472"/>
                  </a:ext>
                </a:extLst>
              </xdr:cNvPr>
              <xdr:cNvSpPr/>
            </xdr:nvSpPr>
            <xdr:spPr>
              <a:xfrm>
                <a:off x="7038975" y="12353925"/>
                <a:ext cx="257175" cy="161925"/>
              </a:xfrm>
              <a:prstGeom prst="rect">
                <a:avLst/>
              </a:prstGeom>
            </xdr:spPr>
          </xdr:sp>
          <xdr:sp macro="" textlink="">
            <xdr:nvSpPr>
              <xdr:cNvPr id="2473" name="Check Box 425" hidden="1">
                <a:extLst>
                  <a:ext uri="{63B3BB69-23CF-44E3-9099-C40C66FF867C}">
                    <a14:compatExt spid="_x0000_s2473"/>
                  </a:ext>
                </a:extLst>
              </xdr:cNvPr>
              <xdr:cNvSpPr/>
            </xdr:nvSpPr>
            <xdr:spPr>
              <a:xfrm>
                <a:off x="7038975" y="12506325"/>
                <a:ext cx="257175" cy="161925"/>
              </a:xfrm>
              <a:prstGeom prst="rect">
                <a:avLst/>
              </a:prstGeom>
            </xdr:spPr>
          </xdr:sp>
          <xdr:sp macro="" textlink="">
            <xdr:nvSpPr>
              <xdr:cNvPr id="2474" name="Check Box 426" hidden="1">
                <a:extLst>
                  <a:ext uri="{63B3BB69-23CF-44E3-9099-C40C66FF867C}">
                    <a14:compatExt spid="_x0000_s2474"/>
                  </a:ext>
                </a:extLst>
              </xdr:cNvPr>
              <xdr:cNvSpPr/>
            </xdr:nvSpPr>
            <xdr:spPr>
              <a:xfrm>
                <a:off x="7038975" y="12658725"/>
                <a:ext cx="257175" cy="161925"/>
              </a:xfrm>
              <a:prstGeom prst="rect">
                <a:avLst/>
              </a:prstGeom>
            </xdr:spPr>
          </xdr:sp>
          <xdr:sp macro="" textlink="">
            <xdr:nvSpPr>
              <xdr:cNvPr id="2475" name="Check Box 427" hidden="1">
                <a:extLst>
                  <a:ext uri="{63B3BB69-23CF-44E3-9099-C40C66FF867C}">
                    <a14:compatExt spid="_x0000_s2475"/>
                  </a:ext>
                </a:extLst>
              </xdr:cNvPr>
              <xdr:cNvSpPr/>
            </xdr:nvSpPr>
            <xdr:spPr>
              <a:xfrm>
                <a:off x="7038975" y="12811125"/>
                <a:ext cx="257175" cy="161925"/>
              </a:xfrm>
              <a:prstGeom prst="rect">
                <a:avLst/>
              </a:prstGeom>
            </xdr:spPr>
          </xdr:sp>
          <xdr:sp macro="" textlink="">
            <xdr:nvSpPr>
              <xdr:cNvPr id="2476" name="Check Box 428" hidden="1">
                <a:extLst>
                  <a:ext uri="{63B3BB69-23CF-44E3-9099-C40C66FF867C}">
                    <a14:compatExt spid="_x0000_s2476"/>
                  </a:ext>
                </a:extLst>
              </xdr:cNvPr>
              <xdr:cNvSpPr/>
            </xdr:nvSpPr>
            <xdr:spPr>
              <a:xfrm>
                <a:off x="7038975" y="14001750"/>
                <a:ext cx="257175" cy="161925"/>
              </a:xfrm>
              <a:prstGeom prst="rect">
                <a:avLst/>
              </a:prstGeom>
            </xdr:spPr>
          </xdr:sp>
          <xdr:sp macro="" textlink="">
            <xdr:nvSpPr>
              <xdr:cNvPr id="2477" name="Check Box 429" hidden="1">
                <a:extLst>
                  <a:ext uri="{63B3BB69-23CF-44E3-9099-C40C66FF867C}">
                    <a14:compatExt spid="_x0000_s2477"/>
                  </a:ext>
                </a:extLst>
              </xdr:cNvPr>
              <xdr:cNvSpPr/>
            </xdr:nvSpPr>
            <xdr:spPr>
              <a:xfrm>
                <a:off x="7038975" y="14154150"/>
                <a:ext cx="257175" cy="161925"/>
              </a:xfrm>
              <a:prstGeom prst="rect">
                <a:avLst/>
              </a:prstGeom>
            </xdr:spPr>
          </xdr:sp>
          <xdr:sp macro="" textlink="">
            <xdr:nvSpPr>
              <xdr:cNvPr id="2478" name="Check Box 430" hidden="1">
                <a:extLst>
                  <a:ext uri="{63B3BB69-23CF-44E3-9099-C40C66FF867C}">
                    <a14:compatExt spid="_x0000_s2478"/>
                  </a:ext>
                </a:extLst>
              </xdr:cNvPr>
              <xdr:cNvSpPr/>
            </xdr:nvSpPr>
            <xdr:spPr>
              <a:xfrm>
                <a:off x="7038975" y="14306550"/>
                <a:ext cx="257175" cy="161925"/>
              </a:xfrm>
              <a:prstGeom prst="rect">
                <a:avLst/>
              </a:prstGeom>
            </xdr:spPr>
          </xdr:sp>
          <xdr:sp macro="" textlink="">
            <xdr:nvSpPr>
              <xdr:cNvPr id="2479" name="Check Box 431" hidden="1">
                <a:extLst>
                  <a:ext uri="{63B3BB69-23CF-44E3-9099-C40C66FF867C}">
                    <a14:compatExt spid="_x0000_s2479"/>
                  </a:ext>
                </a:extLst>
              </xdr:cNvPr>
              <xdr:cNvSpPr/>
            </xdr:nvSpPr>
            <xdr:spPr>
              <a:xfrm>
                <a:off x="7038975" y="14458950"/>
                <a:ext cx="257175" cy="161925"/>
              </a:xfrm>
              <a:prstGeom prst="rect">
                <a:avLst/>
              </a:prstGeom>
            </xdr:spPr>
          </xdr:sp>
          <xdr:sp macro="" textlink="">
            <xdr:nvSpPr>
              <xdr:cNvPr id="2480" name="Check Box 432" hidden="1">
                <a:extLst>
                  <a:ext uri="{63B3BB69-23CF-44E3-9099-C40C66FF867C}">
                    <a14:compatExt spid="_x0000_s2480"/>
                  </a:ext>
                </a:extLst>
              </xdr:cNvPr>
              <xdr:cNvSpPr/>
            </xdr:nvSpPr>
            <xdr:spPr>
              <a:xfrm>
                <a:off x="7038975" y="14611350"/>
                <a:ext cx="257175" cy="161925"/>
              </a:xfrm>
              <a:prstGeom prst="rect">
                <a:avLst/>
              </a:prstGeom>
            </xdr:spPr>
          </xdr:sp>
          <xdr:sp macro="" textlink="">
            <xdr:nvSpPr>
              <xdr:cNvPr id="2481" name="Check Box 433" hidden="1">
                <a:extLst>
                  <a:ext uri="{63B3BB69-23CF-44E3-9099-C40C66FF867C}">
                    <a14:compatExt spid="_x0000_s2481"/>
                  </a:ext>
                </a:extLst>
              </xdr:cNvPr>
              <xdr:cNvSpPr/>
            </xdr:nvSpPr>
            <xdr:spPr>
              <a:xfrm>
                <a:off x="7038975" y="14763750"/>
                <a:ext cx="257175" cy="161925"/>
              </a:xfrm>
              <a:prstGeom prst="rect">
                <a:avLst/>
              </a:prstGeom>
            </xdr:spPr>
          </xdr:sp>
          <xdr:sp macro="" textlink="">
            <xdr:nvSpPr>
              <xdr:cNvPr id="2482" name="Check Box 434" hidden="1">
                <a:extLst>
                  <a:ext uri="{63B3BB69-23CF-44E3-9099-C40C66FF867C}">
                    <a14:compatExt spid="_x0000_s2482"/>
                  </a:ext>
                </a:extLst>
              </xdr:cNvPr>
              <xdr:cNvSpPr/>
            </xdr:nvSpPr>
            <xdr:spPr>
              <a:xfrm>
                <a:off x="7038975" y="14916150"/>
                <a:ext cx="257175" cy="161925"/>
              </a:xfrm>
              <a:prstGeom prst="rect">
                <a:avLst/>
              </a:prstGeom>
            </xdr:spPr>
          </xdr:sp>
          <xdr:sp macro="" textlink="">
            <xdr:nvSpPr>
              <xdr:cNvPr id="2483" name="Check Box 435" hidden="1">
                <a:extLst>
                  <a:ext uri="{63B3BB69-23CF-44E3-9099-C40C66FF867C}">
                    <a14:compatExt spid="_x0000_s2483"/>
                  </a:ext>
                </a:extLst>
              </xdr:cNvPr>
              <xdr:cNvSpPr/>
            </xdr:nvSpPr>
            <xdr:spPr>
              <a:xfrm>
                <a:off x="7038975" y="15068550"/>
                <a:ext cx="257175" cy="161925"/>
              </a:xfrm>
              <a:prstGeom prst="rect">
                <a:avLst/>
              </a:prstGeom>
            </xdr:spPr>
          </xdr:sp>
          <xdr:sp macro="" textlink="">
            <xdr:nvSpPr>
              <xdr:cNvPr id="2484" name="Check Box 436" hidden="1">
                <a:extLst>
                  <a:ext uri="{63B3BB69-23CF-44E3-9099-C40C66FF867C}">
                    <a14:compatExt spid="_x0000_s2484"/>
                  </a:ext>
                </a:extLst>
              </xdr:cNvPr>
              <xdr:cNvSpPr/>
            </xdr:nvSpPr>
            <xdr:spPr>
              <a:xfrm>
                <a:off x="7038975" y="15220950"/>
                <a:ext cx="257175" cy="161925"/>
              </a:xfrm>
              <a:prstGeom prst="rect">
                <a:avLst/>
              </a:prstGeom>
            </xdr:spPr>
          </xdr:sp>
          <xdr:sp macro="" textlink="">
            <xdr:nvSpPr>
              <xdr:cNvPr id="2485" name="Check Box 437" hidden="1">
                <a:extLst>
                  <a:ext uri="{63B3BB69-23CF-44E3-9099-C40C66FF867C}">
                    <a14:compatExt spid="_x0000_s2485"/>
                  </a:ext>
                </a:extLst>
              </xdr:cNvPr>
              <xdr:cNvSpPr/>
            </xdr:nvSpPr>
            <xdr:spPr>
              <a:xfrm>
                <a:off x="7038975" y="15373350"/>
                <a:ext cx="257175" cy="161925"/>
              </a:xfrm>
              <a:prstGeom prst="rect">
                <a:avLst/>
              </a:prstGeom>
            </xdr:spPr>
          </xdr:sp>
          <xdr:sp macro="" textlink="">
            <xdr:nvSpPr>
              <xdr:cNvPr id="2486" name="Check Box 438" hidden="1">
                <a:extLst>
                  <a:ext uri="{63B3BB69-23CF-44E3-9099-C40C66FF867C}">
                    <a14:compatExt spid="_x0000_s2486"/>
                  </a:ext>
                </a:extLst>
              </xdr:cNvPr>
              <xdr:cNvSpPr/>
            </xdr:nvSpPr>
            <xdr:spPr>
              <a:xfrm>
                <a:off x="7038975" y="15525750"/>
                <a:ext cx="257175" cy="161925"/>
              </a:xfrm>
              <a:prstGeom prst="rect">
                <a:avLst/>
              </a:prstGeom>
            </xdr:spPr>
          </xdr:sp>
          <xdr:sp macro="" textlink="">
            <xdr:nvSpPr>
              <xdr:cNvPr id="2487" name="Check Box 439" hidden="1">
                <a:extLst>
                  <a:ext uri="{63B3BB69-23CF-44E3-9099-C40C66FF867C}">
                    <a14:compatExt spid="_x0000_s2487"/>
                  </a:ext>
                </a:extLst>
              </xdr:cNvPr>
              <xdr:cNvSpPr/>
            </xdr:nvSpPr>
            <xdr:spPr>
              <a:xfrm>
                <a:off x="7038975" y="15678150"/>
                <a:ext cx="257175" cy="161925"/>
              </a:xfrm>
              <a:prstGeom prst="rect">
                <a:avLst/>
              </a:prstGeom>
            </xdr:spPr>
          </xdr:sp>
          <xdr:sp macro="" textlink="">
            <xdr:nvSpPr>
              <xdr:cNvPr id="2488" name="Check Box 440" hidden="1">
                <a:extLst>
                  <a:ext uri="{63B3BB69-23CF-44E3-9099-C40C66FF867C}">
                    <a14:compatExt spid="_x0000_s2488"/>
                  </a:ext>
                </a:extLst>
              </xdr:cNvPr>
              <xdr:cNvSpPr/>
            </xdr:nvSpPr>
            <xdr:spPr>
              <a:xfrm>
                <a:off x="7038975" y="15830550"/>
                <a:ext cx="257175" cy="161925"/>
              </a:xfrm>
              <a:prstGeom prst="rect">
                <a:avLst/>
              </a:prstGeom>
            </xdr:spPr>
          </xdr:sp>
          <xdr:sp macro="" textlink="">
            <xdr:nvSpPr>
              <xdr:cNvPr id="2489" name="Check Box 441" hidden="1">
                <a:extLst>
                  <a:ext uri="{63B3BB69-23CF-44E3-9099-C40C66FF867C}">
                    <a14:compatExt spid="_x0000_s2489"/>
                  </a:ext>
                </a:extLst>
              </xdr:cNvPr>
              <xdr:cNvSpPr/>
            </xdr:nvSpPr>
            <xdr:spPr>
              <a:xfrm>
                <a:off x="7038975" y="15982950"/>
                <a:ext cx="257175" cy="161925"/>
              </a:xfrm>
              <a:prstGeom prst="rect">
                <a:avLst/>
              </a:prstGeom>
            </xdr:spPr>
          </xdr:sp>
          <xdr:sp macro="" textlink="">
            <xdr:nvSpPr>
              <xdr:cNvPr id="2490" name="Check Box 442" hidden="1">
                <a:extLst>
                  <a:ext uri="{63B3BB69-23CF-44E3-9099-C40C66FF867C}">
                    <a14:compatExt spid="_x0000_s2490"/>
                  </a:ext>
                </a:extLst>
              </xdr:cNvPr>
              <xdr:cNvSpPr/>
            </xdr:nvSpPr>
            <xdr:spPr>
              <a:xfrm>
                <a:off x="7038975" y="16135350"/>
                <a:ext cx="257175" cy="161925"/>
              </a:xfrm>
              <a:prstGeom prst="rect">
                <a:avLst/>
              </a:prstGeom>
            </xdr:spPr>
          </xdr:sp>
          <xdr:sp macro="" textlink="">
            <xdr:nvSpPr>
              <xdr:cNvPr id="2491" name="Check Box 443" hidden="1">
                <a:extLst>
                  <a:ext uri="{63B3BB69-23CF-44E3-9099-C40C66FF867C}">
                    <a14:compatExt spid="_x0000_s2491"/>
                  </a:ext>
                </a:extLst>
              </xdr:cNvPr>
              <xdr:cNvSpPr/>
            </xdr:nvSpPr>
            <xdr:spPr>
              <a:xfrm>
                <a:off x="7038975" y="16287750"/>
                <a:ext cx="257175" cy="161925"/>
              </a:xfrm>
              <a:prstGeom prst="rect">
                <a:avLst/>
              </a:prstGeom>
            </xdr:spPr>
          </xdr:sp>
          <xdr:sp macro="" textlink="">
            <xdr:nvSpPr>
              <xdr:cNvPr id="2493" name="Check Box 445" hidden="1">
                <a:extLst>
                  <a:ext uri="{63B3BB69-23CF-44E3-9099-C40C66FF867C}">
                    <a14:compatExt spid="_x0000_s2493"/>
                  </a:ext>
                </a:extLst>
              </xdr:cNvPr>
              <xdr:cNvSpPr/>
            </xdr:nvSpPr>
            <xdr:spPr>
              <a:xfrm>
                <a:off x="7038975" y="16440150"/>
                <a:ext cx="257175" cy="161925"/>
              </a:xfrm>
              <a:prstGeom prst="rect">
                <a:avLst/>
              </a:prstGeom>
            </xdr:spPr>
          </xdr:sp>
          <xdr:sp macro="" textlink="">
            <xdr:nvSpPr>
              <xdr:cNvPr id="2495" name="Check Box 447" hidden="1">
                <a:extLst>
                  <a:ext uri="{63B3BB69-23CF-44E3-9099-C40C66FF867C}">
                    <a14:compatExt spid="_x0000_s2495"/>
                  </a:ext>
                </a:extLst>
              </xdr:cNvPr>
              <xdr:cNvSpPr/>
            </xdr:nvSpPr>
            <xdr:spPr>
              <a:xfrm>
                <a:off x="7038975" y="16592550"/>
                <a:ext cx="257175" cy="161925"/>
              </a:xfrm>
              <a:prstGeom prst="rect">
                <a:avLst/>
              </a:prstGeom>
            </xdr:spPr>
          </xdr:sp>
          <xdr:sp macro="" textlink="">
            <xdr:nvSpPr>
              <xdr:cNvPr id="2496" name="Check Box 448" hidden="1">
                <a:extLst>
                  <a:ext uri="{63B3BB69-23CF-44E3-9099-C40C66FF867C}">
                    <a14:compatExt spid="_x0000_s2496"/>
                  </a:ext>
                </a:extLst>
              </xdr:cNvPr>
              <xdr:cNvSpPr/>
            </xdr:nvSpPr>
            <xdr:spPr>
              <a:xfrm>
                <a:off x="7038975" y="16744950"/>
                <a:ext cx="257175" cy="161925"/>
              </a:xfrm>
              <a:prstGeom prst="rect">
                <a:avLst/>
              </a:prstGeom>
            </xdr:spPr>
          </xdr:sp>
          <xdr:sp macro="" textlink="">
            <xdr:nvSpPr>
              <xdr:cNvPr id="2497" name="Check Box 449" hidden="1">
                <a:extLst>
                  <a:ext uri="{63B3BB69-23CF-44E3-9099-C40C66FF867C}">
                    <a14:compatExt spid="_x0000_s2497"/>
                  </a:ext>
                </a:extLst>
              </xdr:cNvPr>
              <xdr:cNvSpPr/>
            </xdr:nvSpPr>
            <xdr:spPr>
              <a:xfrm>
                <a:off x="7038975" y="16897350"/>
                <a:ext cx="257175" cy="161925"/>
              </a:xfrm>
              <a:prstGeom prst="rect">
                <a:avLst/>
              </a:prstGeom>
            </xdr:spPr>
          </xdr:sp>
          <xdr:sp macro="" textlink="">
            <xdr:nvSpPr>
              <xdr:cNvPr id="2498" name="Check Box 450" hidden="1">
                <a:extLst>
                  <a:ext uri="{63B3BB69-23CF-44E3-9099-C40C66FF867C}">
                    <a14:compatExt spid="_x0000_s2498"/>
                  </a:ext>
                </a:extLst>
              </xdr:cNvPr>
              <xdr:cNvSpPr/>
            </xdr:nvSpPr>
            <xdr:spPr>
              <a:xfrm>
                <a:off x="7038975" y="18811875"/>
                <a:ext cx="257175" cy="161925"/>
              </a:xfrm>
              <a:prstGeom prst="rect">
                <a:avLst/>
              </a:prstGeom>
            </xdr:spPr>
          </xdr:sp>
          <xdr:sp macro="" textlink="">
            <xdr:nvSpPr>
              <xdr:cNvPr id="2499" name="Check Box 451" hidden="1">
                <a:extLst>
                  <a:ext uri="{63B3BB69-23CF-44E3-9099-C40C66FF867C}">
                    <a14:compatExt spid="_x0000_s2499"/>
                  </a:ext>
                </a:extLst>
              </xdr:cNvPr>
              <xdr:cNvSpPr/>
            </xdr:nvSpPr>
            <xdr:spPr>
              <a:xfrm>
                <a:off x="7038975" y="18964275"/>
                <a:ext cx="257175" cy="161925"/>
              </a:xfrm>
              <a:prstGeom prst="rect">
                <a:avLst/>
              </a:prstGeom>
            </xdr:spPr>
          </xdr:sp>
          <xdr:sp macro="" textlink="">
            <xdr:nvSpPr>
              <xdr:cNvPr id="2500" name="Check Box 452" hidden="1">
                <a:extLst>
                  <a:ext uri="{63B3BB69-23CF-44E3-9099-C40C66FF867C}">
                    <a14:compatExt spid="_x0000_s2500"/>
                  </a:ext>
                </a:extLst>
              </xdr:cNvPr>
              <xdr:cNvSpPr/>
            </xdr:nvSpPr>
            <xdr:spPr>
              <a:xfrm>
                <a:off x="7038975" y="19116675"/>
                <a:ext cx="257175" cy="161925"/>
              </a:xfrm>
              <a:prstGeom prst="rect">
                <a:avLst/>
              </a:prstGeom>
            </xdr:spPr>
          </xdr:sp>
          <xdr:sp macro="" textlink="">
            <xdr:nvSpPr>
              <xdr:cNvPr id="2501" name="Check Box 453" hidden="1">
                <a:extLst>
                  <a:ext uri="{63B3BB69-23CF-44E3-9099-C40C66FF867C}">
                    <a14:compatExt spid="_x0000_s2501"/>
                  </a:ext>
                </a:extLst>
              </xdr:cNvPr>
              <xdr:cNvSpPr/>
            </xdr:nvSpPr>
            <xdr:spPr>
              <a:xfrm>
                <a:off x="7038975" y="19269075"/>
                <a:ext cx="257175" cy="161925"/>
              </a:xfrm>
              <a:prstGeom prst="rect">
                <a:avLst/>
              </a:prstGeom>
            </xdr:spPr>
          </xdr:sp>
          <xdr:sp macro="" textlink="">
            <xdr:nvSpPr>
              <xdr:cNvPr id="2502" name="Check Box 454" hidden="1">
                <a:extLst>
                  <a:ext uri="{63B3BB69-23CF-44E3-9099-C40C66FF867C}">
                    <a14:compatExt spid="_x0000_s2502"/>
                  </a:ext>
                </a:extLst>
              </xdr:cNvPr>
              <xdr:cNvSpPr/>
            </xdr:nvSpPr>
            <xdr:spPr>
              <a:xfrm>
                <a:off x="7038975" y="19421475"/>
                <a:ext cx="257175" cy="161925"/>
              </a:xfrm>
              <a:prstGeom prst="rect">
                <a:avLst/>
              </a:prstGeom>
            </xdr:spPr>
          </xdr:sp>
          <xdr:sp macro="" textlink="">
            <xdr:nvSpPr>
              <xdr:cNvPr id="2503" name="Check Box 455" hidden="1">
                <a:extLst>
                  <a:ext uri="{63B3BB69-23CF-44E3-9099-C40C66FF867C}">
                    <a14:compatExt spid="_x0000_s2503"/>
                  </a:ext>
                </a:extLst>
              </xdr:cNvPr>
              <xdr:cNvSpPr/>
            </xdr:nvSpPr>
            <xdr:spPr>
              <a:xfrm>
                <a:off x="7038975" y="19573875"/>
                <a:ext cx="257175" cy="161925"/>
              </a:xfrm>
              <a:prstGeom prst="rect">
                <a:avLst/>
              </a:prstGeom>
            </xdr:spPr>
          </xdr:sp>
          <xdr:sp macro="" textlink="">
            <xdr:nvSpPr>
              <xdr:cNvPr id="2504" name="Check Box 456" hidden="1">
                <a:extLst>
                  <a:ext uri="{63B3BB69-23CF-44E3-9099-C40C66FF867C}">
                    <a14:compatExt spid="_x0000_s2504"/>
                  </a:ext>
                </a:extLst>
              </xdr:cNvPr>
              <xdr:cNvSpPr/>
            </xdr:nvSpPr>
            <xdr:spPr>
              <a:xfrm>
                <a:off x="7038975" y="19726275"/>
                <a:ext cx="257175" cy="161925"/>
              </a:xfrm>
              <a:prstGeom prst="rect">
                <a:avLst/>
              </a:prstGeom>
            </xdr:spPr>
          </xdr:sp>
          <xdr:sp macro="" textlink="">
            <xdr:nvSpPr>
              <xdr:cNvPr id="2505" name="Check Box 457" hidden="1">
                <a:extLst>
                  <a:ext uri="{63B3BB69-23CF-44E3-9099-C40C66FF867C}">
                    <a14:compatExt spid="_x0000_s2505"/>
                  </a:ext>
                </a:extLst>
              </xdr:cNvPr>
              <xdr:cNvSpPr/>
            </xdr:nvSpPr>
            <xdr:spPr>
              <a:xfrm>
                <a:off x="7038975" y="19878675"/>
                <a:ext cx="257175" cy="161925"/>
              </a:xfrm>
              <a:prstGeom prst="rect">
                <a:avLst/>
              </a:prstGeom>
            </xdr:spPr>
          </xdr:sp>
          <xdr:sp macro="" textlink="">
            <xdr:nvSpPr>
              <xdr:cNvPr id="2506" name="Check Box 458" hidden="1">
                <a:extLst>
                  <a:ext uri="{63B3BB69-23CF-44E3-9099-C40C66FF867C}">
                    <a14:compatExt spid="_x0000_s2506"/>
                  </a:ext>
                </a:extLst>
              </xdr:cNvPr>
              <xdr:cNvSpPr/>
            </xdr:nvSpPr>
            <xdr:spPr>
              <a:xfrm>
                <a:off x="7038975" y="20888325"/>
                <a:ext cx="257175" cy="161925"/>
              </a:xfrm>
              <a:prstGeom prst="rect">
                <a:avLst/>
              </a:prstGeom>
            </xdr:spPr>
          </xdr:sp>
          <xdr:sp macro="" textlink="">
            <xdr:nvSpPr>
              <xdr:cNvPr id="2507" name="Check Box 459" hidden="1">
                <a:extLst>
                  <a:ext uri="{63B3BB69-23CF-44E3-9099-C40C66FF867C}">
                    <a14:compatExt spid="_x0000_s2507"/>
                  </a:ext>
                </a:extLst>
              </xdr:cNvPr>
              <xdr:cNvSpPr/>
            </xdr:nvSpPr>
            <xdr:spPr>
              <a:xfrm>
                <a:off x="7038975" y="21040725"/>
                <a:ext cx="257175" cy="161925"/>
              </a:xfrm>
              <a:prstGeom prst="rect">
                <a:avLst/>
              </a:prstGeom>
            </xdr:spPr>
          </xdr:sp>
          <xdr:sp macro="" textlink="">
            <xdr:nvSpPr>
              <xdr:cNvPr id="2508" name="Check Box 460" hidden="1">
                <a:extLst>
                  <a:ext uri="{63B3BB69-23CF-44E3-9099-C40C66FF867C}">
                    <a14:compatExt spid="_x0000_s2508"/>
                  </a:ext>
                </a:extLst>
              </xdr:cNvPr>
              <xdr:cNvSpPr/>
            </xdr:nvSpPr>
            <xdr:spPr>
              <a:xfrm>
                <a:off x="7038975" y="21193125"/>
                <a:ext cx="257175" cy="161925"/>
              </a:xfrm>
              <a:prstGeom prst="rect">
                <a:avLst/>
              </a:prstGeom>
            </xdr:spPr>
          </xdr:sp>
          <xdr:sp macro="" textlink="">
            <xdr:nvSpPr>
              <xdr:cNvPr id="2509" name="Check Box 461" hidden="1">
                <a:extLst>
                  <a:ext uri="{63B3BB69-23CF-44E3-9099-C40C66FF867C}">
                    <a14:compatExt spid="_x0000_s2509"/>
                  </a:ext>
                </a:extLst>
              </xdr:cNvPr>
              <xdr:cNvSpPr/>
            </xdr:nvSpPr>
            <xdr:spPr>
              <a:xfrm>
                <a:off x="7038975" y="21345525"/>
                <a:ext cx="257175" cy="161925"/>
              </a:xfrm>
              <a:prstGeom prst="rect">
                <a:avLst/>
              </a:prstGeom>
            </xdr:spPr>
          </xdr:sp>
          <xdr:sp macro="" textlink="">
            <xdr:nvSpPr>
              <xdr:cNvPr id="2510" name="Check Box 462" hidden="1">
                <a:extLst>
                  <a:ext uri="{63B3BB69-23CF-44E3-9099-C40C66FF867C}">
                    <a14:compatExt spid="_x0000_s2510"/>
                  </a:ext>
                </a:extLst>
              </xdr:cNvPr>
              <xdr:cNvSpPr/>
            </xdr:nvSpPr>
            <xdr:spPr>
              <a:xfrm>
                <a:off x="7038975" y="21497925"/>
                <a:ext cx="257175" cy="161925"/>
              </a:xfrm>
              <a:prstGeom prst="rect">
                <a:avLst/>
              </a:prstGeom>
            </xdr:spPr>
          </xdr:sp>
          <xdr:sp macro="" textlink="">
            <xdr:nvSpPr>
              <xdr:cNvPr id="2511" name="Check Box 463" hidden="1">
                <a:extLst>
                  <a:ext uri="{63B3BB69-23CF-44E3-9099-C40C66FF867C}">
                    <a14:compatExt spid="_x0000_s2511"/>
                  </a:ext>
                </a:extLst>
              </xdr:cNvPr>
              <xdr:cNvSpPr/>
            </xdr:nvSpPr>
            <xdr:spPr>
              <a:xfrm>
                <a:off x="7038975" y="21650325"/>
                <a:ext cx="257175" cy="161925"/>
              </a:xfrm>
              <a:prstGeom prst="rect">
                <a:avLst/>
              </a:prstGeom>
            </xdr:spPr>
          </xdr:sp>
          <xdr:sp macro="" textlink="">
            <xdr:nvSpPr>
              <xdr:cNvPr id="2512" name="Check Box 464" hidden="1">
                <a:extLst>
                  <a:ext uri="{63B3BB69-23CF-44E3-9099-C40C66FF867C}">
                    <a14:compatExt spid="_x0000_s2512"/>
                  </a:ext>
                </a:extLst>
              </xdr:cNvPr>
              <xdr:cNvSpPr/>
            </xdr:nvSpPr>
            <xdr:spPr>
              <a:xfrm>
                <a:off x="7038975" y="21802725"/>
                <a:ext cx="257175" cy="161925"/>
              </a:xfrm>
              <a:prstGeom prst="rect">
                <a:avLst/>
              </a:prstGeom>
            </xdr:spPr>
          </xdr:sp>
          <xdr:sp macro="" textlink="">
            <xdr:nvSpPr>
              <xdr:cNvPr id="2513" name="Check Box 465" hidden="1">
                <a:extLst>
                  <a:ext uri="{63B3BB69-23CF-44E3-9099-C40C66FF867C}">
                    <a14:compatExt spid="_x0000_s2513"/>
                  </a:ext>
                </a:extLst>
              </xdr:cNvPr>
              <xdr:cNvSpPr/>
            </xdr:nvSpPr>
            <xdr:spPr>
              <a:xfrm>
                <a:off x="7038975" y="21955125"/>
                <a:ext cx="257175" cy="161925"/>
              </a:xfrm>
              <a:prstGeom prst="rect">
                <a:avLst/>
              </a:prstGeom>
            </xdr:spPr>
          </xdr:sp>
          <xdr:sp macro="" textlink="">
            <xdr:nvSpPr>
              <xdr:cNvPr id="2514" name="Check Box 466" hidden="1">
                <a:extLst>
                  <a:ext uri="{63B3BB69-23CF-44E3-9099-C40C66FF867C}">
                    <a14:compatExt spid="_x0000_s2514"/>
                  </a:ext>
                </a:extLst>
              </xdr:cNvPr>
              <xdr:cNvSpPr/>
            </xdr:nvSpPr>
            <xdr:spPr>
              <a:xfrm>
                <a:off x="7038975" y="22936200"/>
                <a:ext cx="257175" cy="161925"/>
              </a:xfrm>
              <a:prstGeom prst="rect">
                <a:avLst/>
              </a:prstGeom>
            </xdr:spPr>
          </xdr:sp>
          <xdr:sp macro="" textlink="">
            <xdr:nvSpPr>
              <xdr:cNvPr id="2515" name="Check Box 467" hidden="1">
                <a:extLst>
                  <a:ext uri="{63B3BB69-23CF-44E3-9099-C40C66FF867C}">
                    <a14:compatExt spid="_x0000_s2515"/>
                  </a:ext>
                </a:extLst>
              </xdr:cNvPr>
              <xdr:cNvSpPr/>
            </xdr:nvSpPr>
            <xdr:spPr>
              <a:xfrm>
                <a:off x="7038975" y="23088600"/>
                <a:ext cx="257175" cy="161925"/>
              </a:xfrm>
              <a:prstGeom prst="rect">
                <a:avLst/>
              </a:prstGeom>
            </xdr:spPr>
          </xdr:sp>
          <xdr:sp macro="" textlink="">
            <xdr:nvSpPr>
              <xdr:cNvPr id="2516" name="Check Box 468" hidden="1">
                <a:extLst>
                  <a:ext uri="{63B3BB69-23CF-44E3-9099-C40C66FF867C}">
                    <a14:compatExt spid="_x0000_s2516"/>
                  </a:ext>
                </a:extLst>
              </xdr:cNvPr>
              <xdr:cNvSpPr/>
            </xdr:nvSpPr>
            <xdr:spPr>
              <a:xfrm>
                <a:off x="7038975" y="23241000"/>
                <a:ext cx="257175" cy="161925"/>
              </a:xfrm>
              <a:prstGeom prst="rect">
                <a:avLst/>
              </a:prstGeom>
            </xdr:spPr>
          </xdr:sp>
          <xdr:sp macro="" textlink="">
            <xdr:nvSpPr>
              <xdr:cNvPr id="2517" name="Check Box 469" hidden="1">
                <a:extLst>
                  <a:ext uri="{63B3BB69-23CF-44E3-9099-C40C66FF867C}">
                    <a14:compatExt spid="_x0000_s2517"/>
                  </a:ext>
                </a:extLst>
              </xdr:cNvPr>
              <xdr:cNvSpPr/>
            </xdr:nvSpPr>
            <xdr:spPr>
              <a:xfrm>
                <a:off x="7038975" y="23393400"/>
                <a:ext cx="257175" cy="161925"/>
              </a:xfrm>
              <a:prstGeom prst="rect">
                <a:avLst/>
              </a:prstGeom>
            </xdr:spPr>
          </xdr:sp>
          <xdr:sp macro="" textlink="">
            <xdr:nvSpPr>
              <xdr:cNvPr id="2518" name="Check Box 470" hidden="1">
                <a:extLst>
                  <a:ext uri="{63B3BB69-23CF-44E3-9099-C40C66FF867C}">
                    <a14:compatExt spid="_x0000_s2518"/>
                  </a:ext>
                </a:extLst>
              </xdr:cNvPr>
              <xdr:cNvSpPr/>
            </xdr:nvSpPr>
            <xdr:spPr>
              <a:xfrm>
                <a:off x="7038975" y="23545800"/>
                <a:ext cx="257175" cy="161925"/>
              </a:xfrm>
              <a:prstGeom prst="rect">
                <a:avLst/>
              </a:prstGeom>
            </xdr:spPr>
          </xdr:sp>
          <xdr:sp macro="" textlink="">
            <xdr:nvSpPr>
              <xdr:cNvPr id="2519" name="Check Box 471" hidden="1">
                <a:extLst>
                  <a:ext uri="{63B3BB69-23CF-44E3-9099-C40C66FF867C}">
                    <a14:compatExt spid="_x0000_s2519"/>
                  </a:ext>
                </a:extLst>
              </xdr:cNvPr>
              <xdr:cNvSpPr/>
            </xdr:nvSpPr>
            <xdr:spPr>
              <a:xfrm>
                <a:off x="7038975" y="23698200"/>
                <a:ext cx="257175" cy="161925"/>
              </a:xfrm>
              <a:prstGeom prst="rect">
                <a:avLst/>
              </a:prstGeom>
            </xdr:spPr>
          </xdr:sp>
          <xdr:sp macro="" textlink="">
            <xdr:nvSpPr>
              <xdr:cNvPr id="2520" name="Check Box 472" hidden="1">
                <a:extLst>
                  <a:ext uri="{63B3BB69-23CF-44E3-9099-C40C66FF867C}">
                    <a14:compatExt spid="_x0000_s2520"/>
                  </a:ext>
                </a:extLst>
              </xdr:cNvPr>
              <xdr:cNvSpPr/>
            </xdr:nvSpPr>
            <xdr:spPr>
              <a:xfrm>
                <a:off x="7038975" y="23850600"/>
                <a:ext cx="257175" cy="161925"/>
              </a:xfrm>
              <a:prstGeom prst="rect">
                <a:avLst/>
              </a:prstGeom>
            </xdr:spPr>
          </xdr:sp>
          <xdr:sp macro="" textlink="">
            <xdr:nvSpPr>
              <xdr:cNvPr id="2521" name="Check Box 473" hidden="1">
                <a:extLst>
                  <a:ext uri="{63B3BB69-23CF-44E3-9099-C40C66FF867C}">
                    <a14:compatExt spid="_x0000_s2521"/>
                  </a:ext>
                </a:extLst>
              </xdr:cNvPr>
              <xdr:cNvSpPr/>
            </xdr:nvSpPr>
            <xdr:spPr>
              <a:xfrm>
                <a:off x="7038975" y="24003000"/>
                <a:ext cx="257175" cy="161925"/>
              </a:xfrm>
              <a:prstGeom prst="rect">
                <a:avLst/>
              </a:prstGeom>
            </xdr:spPr>
          </xdr:sp>
          <xdr:sp macro="" textlink="">
            <xdr:nvSpPr>
              <xdr:cNvPr id="2540" name="Check Box 492" hidden="1">
                <a:extLst>
                  <a:ext uri="{63B3BB69-23CF-44E3-9099-C40C66FF867C}">
                    <a14:compatExt spid="_x0000_s2540"/>
                  </a:ext>
                </a:extLst>
              </xdr:cNvPr>
              <xdr:cNvSpPr/>
            </xdr:nvSpPr>
            <xdr:spPr>
              <a:xfrm>
                <a:off x="7038975" y="27746325"/>
                <a:ext cx="257175" cy="161925"/>
              </a:xfrm>
              <a:prstGeom prst="rect">
                <a:avLst/>
              </a:prstGeom>
            </xdr:spPr>
          </xdr:sp>
          <xdr:sp macro="" textlink="">
            <xdr:nvSpPr>
              <xdr:cNvPr id="2541" name="Check Box 493" hidden="1">
                <a:extLst>
                  <a:ext uri="{63B3BB69-23CF-44E3-9099-C40C66FF867C}">
                    <a14:compatExt spid="_x0000_s2541"/>
                  </a:ext>
                </a:extLst>
              </xdr:cNvPr>
              <xdr:cNvSpPr/>
            </xdr:nvSpPr>
            <xdr:spPr>
              <a:xfrm>
                <a:off x="7038975" y="27898725"/>
                <a:ext cx="257175" cy="161925"/>
              </a:xfrm>
              <a:prstGeom prst="rect">
                <a:avLst/>
              </a:prstGeom>
            </xdr:spPr>
          </xdr:sp>
          <xdr:sp macro="" textlink="">
            <xdr:nvSpPr>
              <xdr:cNvPr id="2542" name="Check Box 494" hidden="1">
                <a:extLst>
                  <a:ext uri="{63B3BB69-23CF-44E3-9099-C40C66FF867C}">
                    <a14:compatExt spid="_x0000_s2542"/>
                  </a:ext>
                </a:extLst>
              </xdr:cNvPr>
              <xdr:cNvSpPr/>
            </xdr:nvSpPr>
            <xdr:spPr>
              <a:xfrm>
                <a:off x="7038975" y="28051125"/>
                <a:ext cx="257175" cy="161925"/>
              </a:xfrm>
              <a:prstGeom prst="rect">
                <a:avLst/>
              </a:prstGeom>
            </xdr:spPr>
          </xdr:sp>
          <xdr:sp macro="" textlink="">
            <xdr:nvSpPr>
              <xdr:cNvPr id="2543" name="Check Box 495" hidden="1">
                <a:extLst>
                  <a:ext uri="{63B3BB69-23CF-44E3-9099-C40C66FF867C}">
                    <a14:compatExt spid="_x0000_s2543"/>
                  </a:ext>
                </a:extLst>
              </xdr:cNvPr>
              <xdr:cNvSpPr/>
            </xdr:nvSpPr>
            <xdr:spPr>
              <a:xfrm>
                <a:off x="7038975" y="28203525"/>
                <a:ext cx="257175" cy="161925"/>
              </a:xfrm>
              <a:prstGeom prst="rect">
                <a:avLst/>
              </a:prstGeom>
            </xdr:spPr>
          </xdr:sp>
          <xdr:sp macro="" textlink="">
            <xdr:nvSpPr>
              <xdr:cNvPr id="2544" name="Check Box 496" hidden="1">
                <a:extLst>
                  <a:ext uri="{63B3BB69-23CF-44E3-9099-C40C66FF867C}">
                    <a14:compatExt spid="_x0000_s2544"/>
                  </a:ext>
                </a:extLst>
              </xdr:cNvPr>
              <xdr:cNvSpPr/>
            </xdr:nvSpPr>
            <xdr:spPr>
              <a:xfrm>
                <a:off x="7038975" y="28355925"/>
                <a:ext cx="257175" cy="161925"/>
              </a:xfrm>
              <a:prstGeom prst="rect">
                <a:avLst/>
              </a:prstGeom>
            </xdr:spPr>
          </xdr:sp>
          <xdr:sp macro="" textlink="">
            <xdr:nvSpPr>
              <xdr:cNvPr id="2545" name="Check Box 497" hidden="1">
                <a:extLst>
                  <a:ext uri="{63B3BB69-23CF-44E3-9099-C40C66FF867C}">
                    <a14:compatExt spid="_x0000_s2545"/>
                  </a:ext>
                </a:extLst>
              </xdr:cNvPr>
              <xdr:cNvSpPr/>
            </xdr:nvSpPr>
            <xdr:spPr>
              <a:xfrm>
                <a:off x="7038975" y="28508325"/>
                <a:ext cx="257175" cy="161925"/>
              </a:xfrm>
              <a:prstGeom prst="rect">
                <a:avLst/>
              </a:prstGeom>
            </xdr:spPr>
          </xdr:sp>
          <xdr:sp macro="" textlink="">
            <xdr:nvSpPr>
              <xdr:cNvPr id="2546" name="Check Box 498" hidden="1">
                <a:extLst>
                  <a:ext uri="{63B3BB69-23CF-44E3-9099-C40C66FF867C}">
                    <a14:compatExt spid="_x0000_s2546"/>
                  </a:ext>
                </a:extLst>
              </xdr:cNvPr>
              <xdr:cNvSpPr/>
            </xdr:nvSpPr>
            <xdr:spPr>
              <a:xfrm>
                <a:off x="7038975" y="29822775"/>
                <a:ext cx="257175" cy="161925"/>
              </a:xfrm>
              <a:prstGeom prst="rect">
                <a:avLst/>
              </a:prstGeom>
            </xdr:spPr>
          </xdr:sp>
          <xdr:sp macro="" textlink="">
            <xdr:nvSpPr>
              <xdr:cNvPr id="2547" name="Check Box 499" hidden="1">
                <a:extLst>
                  <a:ext uri="{63B3BB69-23CF-44E3-9099-C40C66FF867C}">
                    <a14:compatExt spid="_x0000_s2547"/>
                  </a:ext>
                </a:extLst>
              </xdr:cNvPr>
              <xdr:cNvSpPr/>
            </xdr:nvSpPr>
            <xdr:spPr>
              <a:xfrm>
                <a:off x="7038975" y="29975175"/>
                <a:ext cx="257175" cy="161925"/>
              </a:xfrm>
              <a:prstGeom prst="rect">
                <a:avLst/>
              </a:prstGeom>
            </xdr:spPr>
          </xdr:sp>
          <xdr:sp macro="" textlink="">
            <xdr:nvSpPr>
              <xdr:cNvPr id="2548" name="Check Box 500" hidden="1">
                <a:extLst>
                  <a:ext uri="{63B3BB69-23CF-44E3-9099-C40C66FF867C}">
                    <a14:compatExt spid="_x0000_s2548"/>
                  </a:ext>
                </a:extLst>
              </xdr:cNvPr>
              <xdr:cNvSpPr/>
            </xdr:nvSpPr>
            <xdr:spPr>
              <a:xfrm>
                <a:off x="7038975" y="30127575"/>
                <a:ext cx="257175" cy="161925"/>
              </a:xfrm>
              <a:prstGeom prst="rect">
                <a:avLst/>
              </a:prstGeom>
            </xdr:spPr>
          </xdr:sp>
          <xdr:sp macro="" textlink="">
            <xdr:nvSpPr>
              <xdr:cNvPr id="2549" name="Check Box 501" hidden="1">
                <a:extLst>
                  <a:ext uri="{63B3BB69-23CF-44E3-9099-C40C66FF867C}">
                    <a14:compatExt spid="_x0000_s2549"/>
                  </a:ext>
                </a:extLst>
              </xdr:cNvPr>
              <xdr:cNvSpPr/>
            </xdr:nvSpPr>
            <xdr:spPr>
              <a:xfrm>
                <a:off x="7038975" y="30279975"/>
                <a:ext cx="257175" cy="161925"/>
              </a:xfrm>
              <a:prstGeom prst="rect">
                <a:avLst/>
              </a:prstGeom>
            </xdr:spPr>
          </xdr:sp>
          <xdr:sp macro="" textlink="">
            <xdr:nvSpPr>
              <xdr:cNvPr id="2550" name="Check Box 502" hidden="1">
                <a:extLst>
                  <a:ext uri="{63B3BB69-23CF-44E3-9099-C40C66FF867C}">
                    <a14:compatExt spid="_x0000_s2550"/>
                  </a:ext>
                </a:extLst>
              </xdr:cNvPr>
              <xdr:cNvSpPr/>
            </xdr:nvSpPr>
            <xdr:spPr>
              <a:xfrm>
                <a:off x="7038975" y="30432375"/>
                <a:ext cx="257175" cy="161925"/>
              </a:xfrm>
              <a:prstGeom prst="rect">
                <a:avLst/>
              </a:prstGeom>
            </xdr:spPr>
          </xdr:sp>
          <xdr:sp macro="" textlink="">
            <xdr:nvSpPr>
              <xdr:cNvPr id="2551" name="Check Box 503" hidden="1">
                <a:extLst>
                  <a:ext uri="{63B3BB69-23CF-44E3-9099-C40C66FF867C}">
                    <a14:compatExt spid="_x0000_s2551"/>
                  </a:ext>
                </a:extLst>
              </xdr:cNvPr>
              <xdr:cNvSpPr/>
            </xdr:nvSpPr>
            <xdr:spPr>
              <a:xfrm>
                <a:off x="7038975" y="30584775"/>
                <a:ext cx="257175" cy="161925"/>
              </a:xfrm>
              <a:prstGeom prst="rect">
                <a:avLst/>
              </a:prstGeom>
            </xdr:spPr>
          </xdr:sp>
          <xdr:sp macro="" textlink="">
            <xdr:nvSpPr>
              <xdr:cNvPr id="2552" name="Check Box 504" hidden="1">
                <a:extLst>
                  <a:ext uri="{63B3BB69-23CF-44E3-9099-C40C66FF867C}">
                    <a14:compatExt spid="_x0000_s2552"/>
                  </a:ext>
                </a:extLst>
              </xdr:cNvPr>
              <xdr:cNvSpPr/>
            </xdr:nvSpPr>
            <xdr:spPr>
              <a:xfrm>
                <a:off x="7038975" y="31899225"/>
                <a:ext cx="257175" cy="161925"/>
              </a:xfrm>
              <a:prstGeom prst="rect">
                <a:avLst/>
              </a:prstGeom>
            </xdr:spPr>
          </xdr:sp>
          <xdr:sp macro="" textlink="">
            <xdr:nvSpPr>
              <xdr:cNvPr id="2553" name="Check Box 505" hidden="1">
                <a:extLst>
                  <a:ext uri="{63B3BB69-23CF-44E3-9099-C40C66FF867C}">
                    <a14:compatExt spid="_x0000_s2553"/>
                  </a:ext>
                </a:extLst>
              </xdr:cNvPr>
              <xdr:cNvSpPr/>
            </xdr:nvSpPr>
            <xdr:spPr>
              <a:xfrm>
                <a:off x="7038975" y="32051625"/>
                <a:ext cx="257175" cy="161925"/>
              </a:xfrm>
              <a:prstGeom prst="rect">
                <a:avLst/>
              </a:prstGeom>
            </xdr:spPr>
          </xdr:sp>
          <xdr:sp macro="" textlink="">
            <xdr:nvSpPr>
              <xdr:cNvPr id="2554" name="Check Box 506" hidden="1">
                <a:extLst>
                  <a:ext uri="{63B3BB69-23CF-44E3-9099-C40C66FF867C}">
                    <a14:compatExt spid="_x0000_s2554"/>
                  </a:ext>
                </a:extLst>
              </xdr:cNvPr>
              <xdr:cNvSpPr/>
            </xdr:nvSpPr>
            <xdr:spPr>
              <a:xfrm>
                <a:off x="7038975" y="32204025"/>
                <a:ext cx="257175" cy="161925"/>
              </a:xfrm>
              <a:prstGeom prst="rect">
                <a:avLst/>
              </a:prstGeom>
            </xdr:spPr>
          </xdr:sp>
          <xdr:sp macro="" textlink="">
            <xdr:nvSpPr>
              <xdr:cNvPr id="2558" name="Check Box 510" hidden="1">
                <a:extLst>
                  <a:ext uri="{63B3BB69-23CF-44E3-9099-C40C66FF867C}">
                    <a14:compatExt spid="_x0000_s2558"/>
                  </a:ext>
                </a:extLst>
              </xdr:cNvPr>
              <xdr:cNvSpPr/>
            </xdr:nvSpPr>
            <xdr:spPr>
              <a:xfrm>
                <a:off x="7038975" y="24155400"/>
                <a:ext cx="257175" cy="161925"/>
              </a:xfrm>
              <a:prstGeom prst="rect">
                <a:avLst/>
              </a:prstGeom>
            </xdr:spPr>
          </xdr:sp>
          <xdr:sp macro="" textlink="">
            <xdr:nvSpPr>
              <xdr:cNvPr id="2534" name="Check Box 486" hidden="1">
                <a:extLst>
                  <a:ext uri="{63B3BB69-23CF-44E3-9099-C40C66FF867C}">
                    <a14:compatExt spid="_x0000_s2534"/>
                  </a:ext>
                </a:extLst>
              </xdr:cNvPr>
              <xdr:cNvSpPr/>
            </xdr:nvSpPr>
            <xdr:spPr>
              <a:xfrm>
                <a:off x="7038975" y="26069925"/>
                <a:ext cx="257175" cy="161925"/>
              </a:xfrm>
              <a:prstGeom prst="rect">
                <a:avLst/>
              </a:prstGeom>
            </xdr:spPr>
          </xdr:sp>
          <xdr:sp macro="" textlink="">
            <xdr:nvSpPr>
              <xdr:cNvPr id="2535" name="Check Box 487" hidden="1">
                <a:extLst>
                  <a:ext uri="{63B3BB69-23CF-44E3-9099-C40C66FF867C}">
                    <a14:compatExt spid="_x0000_s2535"/>
                  </a:ext>
                </a:extLst>
              </xdr:cNvPr>
              <xdr:cNvSpPr/>
            </xdr:nvSpPr>
            <xdr:spPr>
              <a:xfrm>
                <a:off x="7038975" y="26222325"/>
                <a:ext cx="257175" cy="161925"/>
              </a:xfrm>
              <a:prstGeom prst="rect">
                <a:avLst/>
              </a:prstGeom>
            </xdr:spPr>
          </xdr:sp>
          <xdr:sp macro="" textlink="">
            <xdr:nvSpPr>
              <xdr:cNvPr id="2536" name="Check Box 488" hidden="1">
                <a:extLst>
                  <a:ext uri="{63B3BB69-23CF-44E3-9099-C40C66FF867C}">
                    <a14:compatExt spid="_x0000_s2536"/>
                  </a:ext>
                </a:extLst>
              </xdr:cNvPr>
              <xdr:cNvSpPr/>
            </xdr:nvSpPr>
            <xdr:spPr>
              <a:xfrm>
                <a:off x="7038975" y="26374725"/>
                <a:ext cx="257175" cy="161925"/>
              </a:xfrm>
              <a:prstGeom prst="rect">
                <a:avLst/>
              </a:prstGeom>
            </xdr:spPr>
          </xdr:sp>
          <xdr:sp macro="" textlink="">
            <xdr:nvSpPr>
              <xdr:cNvPr id="2537" name="Check Box 489" hidden="1">
                <a:extLst>
                  <a:ext uri="{63B3BB69-23CF-44E3-9099-C40C66FF867C}">
                    <a14:compatExt spid="_x0000_s2537"/>
                  </a:ext>
                </a:extLst>
              </xdr:cNvPr>
              <xdr:cNvSpPr/>
            </xdr:nvSpPr>
            <xdr:spPr>
              <a:xfrm>
                <a:off x="7038975" y="26527125"/>
                <a:ext cx="257175" cy="161925"/>
              </a:xfrm>
              <a:prstGeom prst="rect">
                <a:avLst/>
              </a:prstGeom>
            </xdr:spPr>
          </xdr:sp>
          <xdr:sp macro="" textlink="">
            <xdr:nvSpPr>
              <xdr:cNvPr id="2538" name="Check Box 490" hidden="1">
                <a:extLst>
                  <a:ext uri="{63B3BB69-23CF-44E3-9099-C40C66FF867C}">
                    <a14:compatExt spid="_x0000_s2538"/>
                  </a:ext>
                </a:extLst>
              </xdr:cNvPr>
              <xdr:cNvSpPr/>
            </xdr:nvSpPr>
            <xdr:spPr>
              <a:xfrm>
                <a:off x="7038975" y="26679525"/>
                <a:ext cx="257175" cy="161925"/>
              </a:xfrm>
              <a:prstGeom prst="rect">
                <a:avLst/>
              </a:prstGeom>
            </xdr:spPr>
          </xdr:sp>
          <xdr:sp macro="" textlink="">
            <xdr:nvSpPr>
              <xdr:cNvPr id="2539" name="Check Box 491" hidden="1">
                <a:extLst>
                  <a:ext uri="{63B3BB69-23CF-44E3-9099-C40C66FF867C}">
                    <a14:compatExt spid="_x0000_s2539"/>
                  </a:ext>
                </a:extLst>
              </xdr:cNvPr>
              <xdr:cNvSpPr/>
            </xdr:nvSpPr>
            <xdr:spPr>
              <a:xfrm>
                <a:off x="7038975" y="26831925"/>
                <a:ext cx="257175" cy="161925"/>
              </a:xfrm>
              <a:prstGeom prst="rect">
                <a:avLst/>
              </a:prstGeom>
            </xdr:spPr>
          </xdr:sp>
          <xdr:sp macro="" textlink="">
            <xdr:nvSpPr>
              <xdr:cNvPr id="2559" name="Check Box 511" hidden="1">
                <a:extLst>
                  <a:ext uri="{63B3BB69-23CF-44E3-9099-C40C66FF867C}">
                    <a14:compatExt spid="_x0000_s2559"/>
                  </a:ext>
                </a:extLst>
              </xdr:cNvPr>
              <xdr:cNvSpPr/>
            </xdr:nvSpPr>
            <xdr:spPr>
              <a:xfrm>
                <a:off x="7038975" y="26984325"/>
                <a:ext cx="257175" cy="161925"/>
              </a:xfrm>
              <a:prstGeom prst="rect">
                <a:avLst/>
              </a:prstGeom>
            </xdr:spPr>
          </xdr:sp>
          <xdr:sp macro="" textlink="">
            <xdr:nvSpPr>
              <xdr:cNvPr id="2560" name="Check Box 512" hidden="1">
                <a:extLst>
                  <a:ext uri="{63B3BB69-23CF-44E3-9099-C40C66FF867C}">
                    <a14:compatExt spid="_x0000_s2560"/>
                  </a:ext>
                </a:extLst>
              </xdr:cNvPr>
              <xdr:cNvSpPr/>
            </xdr:nvSpPr>
            <xdr:spPr>
              <a:xfrm>
                <a:off x="7038975" y="28660725"/>
                <a:ext cx="257175" cy="161925"/>
              </a:xfrm>
              <a:prstGeom prst="rect">
                <a:avLst/>
              </a:prstGeom>
            </xdr:spPr>
          </xdr:sp>
          <xdr:sp macro="" textlink="">
            <xdr:nvSpPr>
              <xdr:cNvPr id="2562" name="Check Box 514" hidden="1">
                <a:extLst>
                  <a:ext uri="{63B3BB69-23CF-44E3-9099-C40C66FF867C}">
                    <a14:compatExt spid="_x0000_s2562"/>
                  </a:ext>
                </a:extLst>
              </xdr:cNvPr>
              <xdr:cNvSpPr/>
            </xdr:nvSpPr>
            <xdr:spPr>
              <a:xfrm>
                <a:off x="7038975" y="28813125"/>
                <a:ext cx="257175" cy="161925"/>
              </a:xfrm>
              <a:prstGeom prst="rect">
                <a:avLst/>
              </a:prstGeom>
            </xdr:spPr>
          </xdr:sp>
          <xdr:sp macro="" textlink="">
            <xdr:nvSpPr>
              <xdr:cNvPr id="2563" name="Check Box 515" hidden="1">
                <a:extLst>
                  <a:ext uri="{63B3BB69-23CF-44E3-9099-C40C66FF867C}">
                    <a14:compatExt spid="_x0000_s2563"/>
                  </a:ext>
                </a:extLst>
              </xdr:cNvPr>
              <xdr:cNvSpPr/>
            </xdr:nvSpPr>
            <xdr:spPr>
              <a:xfrm>
                <a:off x="7038975" y="30737175"/>
                <a:ext cx="257175" cy="161925"/>
              </a:xfrm>
              <a:prstGeom prst="rect">
                <a:avLst/>
              </a:prstGeom>
            </xdr:spPr>
          </xdr:sp>
          <xdr:sp macro="" textlink="">
            <xdr:nvSpPr>
              <xdr:cNvPr id="2564" name="Check Box 516" hidden="1">
                <a:extLst>
                  <a:ext uri="{63B3BB69-23CF-44E3-9099-C40C66FF867C}">
                    <a14:compatExt spid="_x0000_s2564"/>
                  </a:ext>
                </a:extLst>
              </xdr:cNvPr>
              <xdr:cNvSpPr/>
            </xdr:nvSpPr>
            <xdr:spPr>
              <a:xfrm>
                <a:off x="7038975" y="30889575"/>
                <a:ext cx="257175" cy="161925"/>
              </a:xfrm>
              <a:prstGeom prst="rect">
                <a:avLst/>
              </a:prstGeom>
            </xdr:spPr>
          </xdr:sp>
          <xdr:sp macro="" textlink="">
            <xdr:nvSpPr>
              <xdr:cNvPr id="2565" name="Check Box 517" hidden="1">
                <a:extLst>
                  <a:ext uri="{63B3BB69-23CF-44E3-9099-C40C66FF867C}">
                    <a14:compatExt spid="_x0000_s2565"/>
                  </a:ext>
                </a:extLst>
              </xdr:cNvPr>
              <xdr:cNvSpPr/>
            </xdr:nvSpPr>
            <xdr:spPr>
              <a:xfrm>
                <a:off x="7038975" y="32356425"/>
                <a:ext cx="257175" cy="161925"/>
              </a:xfrm>
              <a:prstGeom prst="rect">
                <a:avLst/>
              </a:prstGeom>
            </xdr:spPr>
          </xdr:sp>
          <xdr:sp macro="" textlink="">
            <xdr:nvSpPr>
              <xdr:cNvPr id="2566" name="Check Box 518" hidden="1">
                <a:extLst>
                  <a:ext uri="{63B3BB69-23CF-44E3-9099-C40C66FF867C}">
                    <a14:compatExt spid="_x0000_s2566"/>
                  </a:ext>
                </a:extLst>
              </xdr:cNvPr>
              <xdr:cNvSpPr/>
            </xdr:nvSpPr>
            <xdr:spPr>
              <a:xfrm>
                <a:off x="7038975" y="32508825"/>
                <a:ext cx="257175" cy="161925"/>
              </a:xfrm>
              <a:prstGeom prst="rect">
                <a:avLst/>
              </a:prstGeom>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0</xdr:colOff>
      <xdr:row>4</xdr:row>
      <xdr:rowOff>3994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29000" cy="7374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1</xdr:col>
          <xdr:colOff>0</xdr:colOff>
          <xdr:row>7</xdr:row>
          <xdr:rowOff>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1</xdr:col>
          <xdr:colOff>0</xdr:colOff>
          <xdr:row>9</xdr:row>
          <xdr:rowOff>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51</xdr:row>
      <xdr:rowOff>0</xdr:rowOff>
    </xdr:from>
    <xdr:to>
      <xdr:col>18</xdr:col>
      <xdr:colOff>0</xdr:colOff>
      <xdr:row>55</xdr:row>
      <xdr:rowOff>13519</xdr:rowOff>
    </xdr:to>
    <xdr:pic>
      <xdr:nvPicPr>
        <xdr:cNvPr id="18"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963025"/>
          <a:ext cx="3429000" cy="7374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1</xdr:col>
          <xdr:colOff>0</xdr:colOff>
          <xdr:row>10</xdr:row>
          <xdr:rowOff>0</xdr:rowOff>
        </xdr:to>
        <xdr:sp macro="" textlink="">
          <xdr:nvSpPr>
            <xdr:cNvPr id="6210" name="Check Box 66" hidden="1">
              <a:extLst>
                <a:ext uri="{63B3BB69-23CF-44E3-9099-C40C66FF867C}">
                  <a14:compatExt spid="_x0000_s6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0</xdr:colOff>
          <xdr:row>11</xdr:row>
          <xdr:rowOff>0</xdr:rowOff>
        </xdr:to>
        <xdr:sp macro="" textlink="">
          <xdr:nvSpPr>
            <xdr:cNvPr id="6211" name="Check Box 67" hidden="1">
              <a:extLst>
                <a:ext uri="{63B3BB69-23CF-44E3-9099-C40C66FF867C}">
                  <a14:compatExt spid="_x0000_s6211"/>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191</xdr:row>
      <xdr:rowOff>0</xdr:rowOff>
    </xdr:from>
    <xdr:to>
      <xdr:col>18</xdr:col>
      <xdr:colOff>0</xdr:colOff>
      <xdr:row>195</xdr:row>
      <xdr:rowOff>13519</xdr:rowOff>
    </xdr:to>
    <xdr:pic>
      <xdr:nvPicPr>
        <xdr:cNvPr id="22" name="Picture 2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6355675"/>
          <a:ext cx="3429000" cy="737419"/>
        </a:xfrm>
        <a:prstGeom prst="rect">
          <a:avLst/>
        </a:prstGeom>
      </xdr:spPr>
    </xdr:pic>
    <xdr:clientData/>
  </xdr:twoCellAnchor>
  <xdr:twoCellAnchor editAs="oneCell">
    <xdr:from>
      <xdr:col>0</xdr:col>
      <xdr:colOff>0</xdr:colOff>
      <xdr:row>227</xdr:row>
      <xdr:rowOff>0</xdr:rowOff>
    </xdr:from>
    <xdr:to>
      <xdr:col>18</xdr:col>
      <xdr:colOff>0</xdr:colOff>
      <xdr:row>231</xdr:row>
      <xdr:rowOff>23044</xdr:rowOff>
    </xdr:to>
    <xdr:pic>
      <xdr:nvPicPr>
        <xdr:cNvPr id="23" name="Picture 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3147000"/>
          <a:ext cx="3429000" cy="737419"/>
        </a:xfrm>
        <a:prstGeom prst="rect">
          <a:avLst/>
        </a:prstGeom>
      </xdr:spPr>
    </xdr:pic>
    <xdr:clientData/>
  </xdr:twoCellAnchor>
  <xdr:twoCellAnchor editAs="oneCell">
    <xdr:from>
      <xdr:col>0</xdr:col>
      <xdr:colOff>0</xdr:colOff>
      <xdr:row>257</xdr:row>
      <xdr:rowOff>0</xdr:rowOff>
    </xdr:from>
    <xdr:to>
      <xdr:col>18</xdr:col>
      <xdr:colOff>123825</xdr:colOff>
      <xdr:row>261</xdr:row>
      <xdr:rowOff>38100</xdr:rowOff>
    </xdr:to>
    <xdr:pic>
      <xdr:nvPicPr>
        <xdr:cNvPr id="24" name="Picture 2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0909875"/>
          <a:ext cx="3552825" cy="762000"/>
        </a:xfrm>
        <a:prstGeom prst="rect">
          <a:avLst/>
        </a:prstGeom>
      </xdr:spPr>
    </xdr:pic>
    <xdr:clientData/>
  </xdr:twoCellAnchor>
  <xdr:twoCellAnchor editAs="oneCell">
    <xdr:from>
      <xdr:col>0</xdr:col>
      <xdr:colOff>0</xdr:colOff>
      <xdr:row>316</xdr:row>
      <xdr:rowOff>0</xdr:rowOff>
    </xdr:from>
    <xdr:to>
      <xdr:col>18</xdr:col>
      <xdr:colOff>0</xdr:colOff>
      <xdr:row>320</xdr:row>
      <xdr:rowOff>13519</xdr:rowOff>
    </xdr:to>
    <xdr:pic>
      <xdr:nvPicPr>
        <xdr:cNvPr id="25" name="Picture 2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6349900"/>
          <a:ext cx="3429000" cy="737419"/>
        </a:xfrm>
        <a:prstGeom prst="rect">
          <a:avLst/>
        </a:prstGeom>
      </xdr:spPr>
    </xdr:pic>
    <xdr:clientData/>
  </xdr:twoCellAnchor>
  <xdr:twoCellAnchor editAs="oneCell">
    <xdr:from>
      <xdr:col>0</xdr:col>
      <xdr:colOff>0</xdr:colOff>
      <xdr:row>349</xdr:row>
      <xdr:rowOff>0</xdr:rowOff>
    </xdr:from>
    <xdr:to>
      <xdr:col>18</xdr:col>
      <xdr:colOff>0</xdr:colOff>
      <xdr:row>353</xdr:row>
      <xdr:rowOff>9525</xdr:rowOff>
    </xdr:to>
    <xdr:pic>
      <xdr:nvPicPr>
        <xdr:cNvPr id="26" name="Picture 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0093225"/>
          <a:ext cx="3429000" cy="733425"/>
        </a:xfrm>
        <a:prstGeom prst="rect">
          <a:avLst/>
        </a:prstGeom>
      </xdr:spPr>
    </xdr:pic>
    <xdr:clientData/>
  </xdr:twoCellAnchor>
  <xdr:twoCellAnchor editAs="oneCell">
    <xdr:from>
      <xdr:col>0</xdr:col>
      <xdr:colOff>0</xdr:colOff>
      <xdr:row>397</xdr:row>
      <xdr:rowOff>0</xdr:rowOff>
    </xdr:from>
    <xdr:to>
      <xdr:col>18</xdr:col>
      <xdr:colOff>0</xdr:colOff>
      <xdr:row>401</xdr:row>
      <xdr:rowOff>23044</xdr:rowOff>
    </xdr:to>
    <xdr:pic>
      <xdr:nvPicPr>
        <xdr:cNvPr id="27" name="Picture 2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466325"/>
          <a:ext cx="3429000" cy="737419"/>
        </a:xfrm>
        <a:prstGeom prst="rect">
          <a:avLst/>
        </a:prstGeom>
      </xdr:spPr>
    </xdr:pic>
    <xdr:clientData/>
  </xdr:twoCellAnchor>
  <xdr:twoCellAnchor editAs="oneCell">
    <xdr:from>
      <xdr:col>0</xdr:col>
      <xdr:colOff>0</xdr:colOff>
      <xdr:row>435</xdr:row>
      <xdr:rowOff>0</xdr:rowOff>
    </xdr:from>
    <xdr:to>
      <xdr:col>18</xdr:col>
      <xdr:colOff>0</xdr:colOff>
      <xdr:row>439</xdr:row>
      <xdr:rowOff>13519</xdr:rowOff>
    </xdr:to>
    <xdr:pic>
      <xdr:nvPicPr>
        <xdr:cNvPr id="28" name="Picture 2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1333975"/>
          <a:ext cx="3429000" cy="737419"/>
        </a:xfrm>
        <a:prstGeom prst="rect">
          <a:avLst/>
        </a:prstGeom>
      </xdr:spPr>
    </xdr:pic>
    <xdr:clientData/>
  </xdr:twoCellAnchor>
  <xdr:twoCellAnchor editAs="oneCell">
    <xdr:from>
      <xdr:col>0</xdr:col>
      <xdr:colOff>0</xdr:colOff>
      <xdr:row>285</xdr:row>
      <xdr:rowOff>0</xdr:rowOff>
    </xdr:from>
    <xdr:to>
      <xdr:col>18</xdr:col>
      <xdr:colOff>0</xdr:colOff>
      <xdr:row>289</xdr:row>
      <xdr:rowOff>23044</xdr:rowOff>
    </xdr:to>
    <xdr:pic>
      <xdr:nvPicPr>
        <xdr:cNvPr id="29" name="Picture 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082325"/>
          <a:ext cx="3429000" cy="737419"/>
        </a:xfrm>
        <a:prstGeom prst="rect">
          <a:avLst/>
        </a:prstGeom>
      </xdr:spPr>
    </xdr:pic>
    <xdr:clientData/>
  </xdr:twoCellAnchor>
  <xdr:twoCellAnchor editAs="oneCell">
    <xdr:from>
      <xdr:col>0</xdr:col>
      <xdr:colOff>0</xdr:colOff>
      <xdr:row>369</xdr:row>
      <xdr:rowOff>180974</xdr:rowOff>
    </xdr:from>
    <xdr:to>
      <xdr:col>18</xdr:col>
      <xdr:colOff>0</xdr:colOff>
      <xdr:row>374</xdr:row>
      <xdr:rowOff>9524</xdr:rowOff>
    </xdr:to>
    <xdr:pic>
      <xdr:nvPicPr>
        <xdr:cNvPr id="30" name="Picture 2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3598424"/>
          <a:ext cx="3429000" cy="733425"/>
        </a:xfrm>
        <a:prstGeom prst="rect">
          <a:avLst/>
        </a:prstGeom>
      </xdr:spPr>
    </xdr:pic>
    <xdr:clientData/>
  </xdr:twoCellAnchor>
  <xdr:twoCellAnchor editAs="oneCell">
    <xdr:from>
      <xdr:col>0</xdr:col>
      <xdr:colOff>0</xdr:colOff>
      <xdr:row>101</xdr:row>
      <xdr:rowOff>0</xdr:rowOff>
    </xdr:from>
    <xdr:to>
      <xdr:col>18</xdr:col>
      <xdr:colOff>0</xdr:colOff>
      <xdr:row>105</xdr:row>
      <xdr:rowOff>13519</xdr:rowOff>
    </xdr:to>
    <xdr:pic>
      <xdr:nvPicPr>
        <xdr:cNvPr id="20" name="Picture 1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155025"/>
          <a:ext cx="3257550" cy="737419"/>
        </a:xfrm>
        <a:prstGeom prst="rect">
          <a:avLst/>
        </a:prstGeom>
      </xdr:spPr>
    </xdr:pic>
    <xdr:clientData/>
  </xdr:twoCellAnchor>
  <xdr:twoCellAnchor editAs="oneCell">
    <xdr:from>
      <xdr:col>0</xdr:col>
      <xdr:colOff>0</xdr:colOff>
      <xdr:row>143</xdr:row>
      <xdr:rowOff>0</xdr:rowOff>
    </xdr:from>
    <xdr:to>
      <xdr:col>18</xdr:col>
      <xdr:colOff>0</xdr:colOff>
      <xdr:row>147</xdr:row>
      <xdr:rowOff>13519</xdr:rowOff>
    </xdr:to>
    <xdr:pic>
      <xdr:nvPicPr>
        <xdr:cNvPr id="21" name="Picture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211675"/>
          <a:ext cx="3257550" cy="7374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48</xdr:row>
          <xdr:rowOff>28575</xdr:rowOff>
        </xdr:from>
        <xdr:to>
          <xdr:col>1</xdr:col>
          <xdr:colOff>0</xdr:colOff>
          <xdr:row>49</xdr:row>
          <xdr:rowOff>19050</xdr:rowOff>
        </xdr:to>
        <xdr:sp macro="" textlink="">
          <xdr:nvSpPr>
            <xdr:cNvPr id="6212" name="Check Box 68" hidden="1">
              <a:extLst>
                <a:ext uri="{63B3BB69-23CF-44E3-9099-C40C66FF867C}">
                  <a14:compatExt spid="_x0000_s62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4</xdr:row>
      <xdr:rowOff>13519</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29000" cy="737419"/>
        </a:xfrm>
        <a:prstGeom prst="rect">
          <a:avLst/>
        </a:prstGeom>
      </xdr:spPr>
    </xdr:pic>
    <xdr:clientData/>
  </xdr:twoCellAnchor>
  <xdr:twoCellAnchor editAs="oneCell">
    <xdr:from>
      <xdr:col>0</xdr:col>
      <xdr:colOff>0</xdr:colOff>
      <xdr:row>31</xdr:row>
      <xdr:rowOff>0</xdr:rowOff>
    </xdr:from>
    <xdr:to>
      <xdr:col>2</xdr:col>
      <xdr:colOff>171450</xdr:colOff>
      <xdr:row>34</xdr:row>
      <xdr:rowOff>92894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35325" cy="7120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4</xdr:row>
      <xdr:rowOff>13519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67100" cy="737419"/>
        </a:xfrm>
        <a:prstGeom prst="rect">
          <a:avLst/>
        </a:prstGeom>
      </xdr:spPr>
    </xdr:pic>
    <xdr:clientData/>
  </xdr:twoCellAnchor>
  <xdr:twoCellAnchor editAs="oneCell">
    <xdr:from>
      <xdr:col>0</xdr:col>
      <xdr:colOff>0</xdr:colOff>
      <xdr:row>34</xdr:row>
      <xdr:rowOff>0</xdr:rowOff>
    </xdr:from>
    <xdr:to>
      <xdr:col>2</xdr:col>
      <xdr:colOff>171450</xdr:colOff>
      <xdr:row>37</xdr:row>
      <xdr:rowOff>92894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105650"/>
          <a:ext cx="3467100" cy="635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4</xdr:row>
      <xdr:rowOff>13519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67100" cy="7374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1504950</xdr:colOff>
      <xdr:row>2</xdr:row>
      <xdr:rowOff>38100</xdr:rowOff>
    </xdr:from>
    <xdr:to>
      <xdr:col>1</xdr:col>
      <xdr:colOff>4123374</xdr:colOff>
      <xdr:row>6</xdr:row>
      <xdr:rowOff>57150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5975" y="381000"/>
          <a:ext cx="2618424" cy="628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13</xdr:col>
      <xdr:colOff>114300</xdr:colOff>
      <xdr:row>4</xdr:row>
      <xdr:rowOff>51619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38100"/>
          <a:ext cx="2876550" cy="737419"/>
        </a:xfrm>
        <a:prstGeom prst="rect">
          <a:avLst/>
        </a:prstGeom>
      </xdr:spPr>
    </xdr:pic>
    <xdr:clientData/>
  </xdr:twoCellAnchor>
  <xdr:twoCellAnchor editAs="oneCell">
    <xdr:from>
      <xdr:col>1</xdr:col>
      <xdr:colOff>47625</xdr:colOff>
      <xdr:row>32</xdr:row>
      <xdr:rowOff>19050</xdr:rowOff>
    </xdr:from>
    <xdr:to>
      <xdr:col>11</xdr:col>
      <xdr:colOff>57150</xdr:colOff>
      <xdr:row>35</xdr:row>
      <xdr:rowOff>71612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7962900"/>
          <a:ext cx="2390775" cy="595487"/>
        </a:xfrm>
        <a:prstGeom prst="rect">
          <a:avLst/>
        </a:prstGeom>
      </xdr:spPr>
    </xdr:pic>
    <xdr:clientData/>
  </xdr:twoCellAnchor>
</xdr:wsDr>
</file>

<file path=xl/tables/table1.xml><?xml version="1.0" encoding="utf-8"?>
<table xmlns="http://schemas.openxmlformats.org/spreadsheetml/2006/main" id="2" name="Table2" displayName="Table2" ref="A37:E61" totalsRowShown="0" headerRowDxfId="41" dataDxfId="40">
  <tableColumns count="5">
    <tableColumn id="1" name="Product Manufacturer &amp; Model" dataDxfId="39">
      <calculatedColumnFormula>IFERROR(IF(OR(LEFT(Table2[[#This Row],[Code]],3)="REF",LEFT(Table2[[#This Row],[Code]],3)="RFC"),"",T(INDIRECT("'Pre-approval Application'!D"&amp;SMALL('Pre-approval Application'!$AS:$AS,ROW()-37)))),"")</calculatedColumnFormula>
    </tableColumn>
    <tableColumn id="2" name="Approved" dataDxfId="38">
      <calculatedColumnFormula>IFERROR(IF(INDIRECT("'Pre-approval Application'!AK"&amp;SMALL('Pre-approval Application'!$AS:$AS,ROW()-37)),"Yes","No"),"")</calculatedColumnFormula>
    </tableColumn>
    <tableColumn id="3" name="Code" dataDxfId="37">
      <calculatedColumnFormula>IFERROR(INDIRECT("'Pre-approval Application'!A"&amp;SMALL('Pre-approval Application'!$AS:$AS,ROW()-37)),"")</calculatedColumnFormula>
    </tableColumn>
    <tableColumn id="4" name="Rebate" dataDxfId="36">
      <calculatedColumnFormula>IF(B38="No", "--", IFERROR(INDIRECT("'Pre-approval Application'!AI"&amp;SMALL('Pre-approval Application'!$AS:$AS,ROW()-37)),""))</calculatedColumnFormula>
    </tableColumn>
    <tableColumn id="5" name="Comments" dataDxfId="35"/>
  </tableColumns>
  <tableStyleInfo name="TableStyleLight1" showFirstColumn="0" showLastColumn="0" showRowStripes="1" showColumnStripes="0"/>
</table>
</file>

<file path=xl/tables/table2.xml><?xml version="1.0" encoding="utf-8"?>
<table xmlns="http://schemas.openxmlformats.org/spreadsheetml/2006/main" id="5" name="Table26" displayName="Table26" ref="A40:E64" totalsRowShown="0" headerRowDxfId="32" dataDxfId="31">
  <tableColumns count="5">
    <tableColumn id="1" name="Product Manufacturer &amp; Model" dataDxfId="30">
      <calculatedColumnFormula>IFERROR(IF(OR(LEFT(Table26[[#This Row],[Code]],3)="REF",LEFT(Table26[[#This Row],[Code]],3)="RFC"),"",T(INDIRECT("'Pre-approval Application'!D"&amp;SMALL('Pre-approval Application'!$AS:$AS,ROW()-40)))),"")</calculatedColumnFormula>
    </tableColumn>
    <tableColumn id="2" name="Approved" dataDxfId="29">
      <calculatedColumnFormula>IFERROR(IF(INDIRECT("'Pre-approval Application'!AK"&amp;SMALL('Pre-approval Application'!$AS:$AS,ROW()-40)),"Yes","No"),"")</calculatedColumnFormula>
    </tableColumn>
    <tableColumn id="3" name="Code" dataDxfId="28">
      <calculatedColumnFormula>IFERROR(INDIRECT("'Pre-approval Application'!A"&amp;SMALL('Pre-approval Application'!$AS:$AS,ROW()-40)),"")</calculatedColumnFormula>
    </tableColumn>
    <tableColumn id="4" name="Rebate" dataDxfId="27">
      <calculatedColumnFormula>IF(B41="No", "--", IFERROR(INDIRECT("'Pre-approval Application'!AI"&amp;SMALL('Pre-approval Application'!$AS:$AS,ROW()-40)),""))</calculatedColumnFormula>
    </tableColumn>
    <tableColumn id="5" name="Comments" dataDxfId="26"/>
  </tableColumns>
  <tableStyleInfo name="TableStyleLight1" showFirstColumn="0" showLastColumn="0" showRowStripes="1" showColumnStripes="0"/>
</table>
</file>

<file path=xl/tables/table3.xml><?xml version="1.0" encoding="utf-8"?>
<table xmlns="http://schemas.openxmlformats.org/spreadsheetml/2006/main" id="4" name="Table245" displayName="Table245" ref="A17:E29" totalsRowShown="0" headerRowDxfId="22" dataDxfId="21">
  <tableColumns count="5">
    <tableColumn id="1" name="Product Manufacturer &amp; Model" dataDxfId="20">
      <calculatedColumnFormula>IFERROR(IF(OR(LEFT(Table245[[#This Row],[Code]],3)="REF",LEFT(Table245[[#This Row],[Code]],3)="RFC"),"",T(INDIRECT("'Pre-approval Application'!D"&amp;SMALL('Pre-approval Application'!$AS:$AS,ROW()-17)))),"")</calculatedColumnFormula>
    </tableColumn>
    <tableColumn id="2" name="Approved" dataDxfId="19">
      <calculatedColumnFormula>IFERROR(IF(INDIRECT("'Pre-approval Application'!AK"&amp;SMALL('Pre-approval Application'!$AS:$AS,ROW()-17)),"Yes","No"),"")</calculatedColumnFormula>
    </tableColumn>
    <tableColumn id="3" name="Code" dataDxfId="18">
      <calculatedColumnFormula>IFERROR(INDIRECT("'Pre-approval Application'!A"&amp;SMALL('Pre-approval Application'!$AS:$AS,ROW()-17)),"")</calculatedColumnFormula>
    </tableColumn>
    <tableColumn id="4" name="Rebate" dataDxfId="17">
      <calculatedColumnFormula>IFERROR(INDIRECT("'Pre-approval Application'!AI"&amp;SMALL('Pre-approval Application'!$AS:$AS,ROW()-17)),"")</calculatedColumnFormula>
    </tableColumn>
    <tableColumn id="5" name="Comments" dataDxfId="16"/>
  </tableColumns>
  <tableStyleInfo name="TableStyleLight1" showFirstColumn="0" showLastColumn="0" showRowStripes="1" showColumnStripes="0"/>
</table>
</file>

<file path=xl/tables/table4.xml><?xml version="1.0" encoding="utf-8"?>
<table xmlns="http://schemas.openxmlformats.org/spreadsheetml/2006/main" id="1" name="Table1" displayName="Table1" ref="A10:F34" totalsRowShown="0" headerRowDxfId="12" dataDxfId="11">
  <tableColumns count="6">
    <tableColumn id="1" name="Code" dataDxfId="10">
      <calculatedColumnFormula>IFERROR(INDIRECT("'Post-installation Application'!A"&amp;SMALL('Post-installation Application'!$AK:$AK,ROW()-10)),"")</calculatedColumnFormula>
    </tableColumn>
    <tableColumn id="2" name="Measure Description" dataDxfId="9">
      <calculatedColumnFormula>IFERROR(VLOOKUP(Table1[[#This Row],[Code]],'background information'!$B$13:$E$158,2,FALSE),"")&amp;IF(IFERROR(VLOOKUP(Table1[[#This Row],[Code]],'background information'!$B$13:$E$158,3,FALSE),"")&lt;&gt;""," : "," ")&amp;IFERROR(VLOOKUP(Table1[[#This Row],[Code]],'background information'!$B$13:$E$158,3,FALSE),"")</calculatedColumnFormula>
    </tableColumn>
    <tableColumn id="9" name="Location" dataDxfId="8">
      <calculatedColumnFormula>IF(OR(LEFT(Table1[[#This Row],[Code]],2)="FS",LEFT(Table1[[#This Row],[Code]],3)="REF"),IFERROR(INDIRECT("'Post-installation Application'!AA"&amp;SMALL('Post-installation Application'!$AK:$AK,ROW()-10)),""),IFERROR(INDIRECT("'Post-installation Application'!Y"&amp;SMALL('Post-installation Application'!$AK:$AK,ROW()-10)),""))</calculatedColumnFormula>
    </tableColumn>
    <tableColumn id="3" name="Qty" dataDxfId="7">
      <calculatedColumnFormula>IFERROR(INDIRECT("'Post-installation Application'!AG"&amp;SMALL('Post-installation Application'!$AK:$AK,ROW()-10)),"")</calculatedColumnFormula>
    </tableColumn>
    <tableColumn id="4" name="Pass" dataDxfId="6"/>
    <tableColumn id="5" name="Fail" dataDxfId="5"/>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4.xml"/><Relationship Id="rId21" Type="http://schemas.openxmlformats.org/officeDocument/2006/relationships/ctrlProp" Target="../ctrlProps/ctrlProp9.xml"/><Relationship Id="rId42" Type="http://schemas.openxmlformats.org/officeDocument/2006/relationships/ctrlProp" Target="../ctrlProps/ctrlProp30.xml"/><Relationship Id="rId47" Type="http://schemas.openxmlformats.org/officeDocument/2006/relationships/ctrlProp" Target="../ctrlProps/ctrlProp35.xml"/><Relationship Id="rId63" Type="http://schemas.openxmlformats.org/officeDocument/2006/relationships/ctrlProp" Target="../ctrlProps/ctrlProp51.xml"/><Relationship Id="rId68" Type="http://schemas.openxmlformats.org/officeDocument/2006/relationships/ctrlProp" Target="../ctrlProps/ctrlProp56.xml"/><Relationship Id="rId84" Type="http://schemas.openxmlformats.org/officeDocument/2006/relationships/ctrlProp" Target="../ctrlProps/ctrlProp72.xml"/><Relationship Id="rId89" Type="http://schemas.openxmlformats.org/officeDocument/2006/relationships/ctrlProp" Target="../ctrlProps/ctrlProp77.xml"/><Relationship Id="rId2" Type="http://schemas.openxmlformats.org/officeDocument/2006/relationships/hyperlink" Target="http://designlights.org/QPL" TargetMode="External"/><Relationship Id="rId16" Type="http://schemas.openxmlformats.org/officeDocument/2006/relationships/ctrlProp" Target="../ctrlProps/ctrlProp4.xml"/><Relationship Id="rId29" Type="http://schemas.openxmlformats.org/officeDocument/2006/relationships/ctrlProp" Target="../ctrlProps/ctrlProp17.xml"/><Relationship Id="rId107" Type="http://schemas.openxmlformats.org/officeDocument/2006/relationships/ctrlProp" Target="../ctrlProps/ctrlProp95.xml"/><Relationship Id="rId11" Type="http://schemas.openxmlformats.org/officeDocument/2006/relationships/drawing" Target="../drawings/drawing1.xml"/><Relationship Id="rId24" Type="http://schemas.openxmlformats.org/officeDocument/2006/relationships/ctrlProp" Target="../ctrlProps/ctrlProp12.xml"/><Relationship Id="rId32" Type="http://schemas.openxmlformats.org/officeDocument/2006/relationships/ctrlProp" Target="../ctrlProps/ctrlProp20.xml"/><Relationship Id="rId37" Type="http://schemas.openxmlformats.org/officeDocument/2006/relationships/ctrlProp" Target="../ctrlProps/ctrlProp25.xml"/><Relationship Id="rId40" Type="http://schemas.openxmlformats.org/officeDocument/2006/relationships/ctrlProp" Target="../ctrlProps/ctrlProp28.xml"/><Relationship Id="rId45" Type="http://schemas.openxmlformats.org/officeDocument/2006/relationships/ctrlProp" Target="../ctrlProps/ctrlProp33.xml"/><Relationship Id="rId53" Type="http://schemas.openxmlformats.org/officeDocument/2006/relationships/ctrlProp" Target="../ctrlProps/ctrlProp41.xml"/><Relationship Id="rId58" Type="http://schemas.openxmlformats.org/officeDocument/2006/relationships/ctrlProp" Target="../ctrlProps/ctrlProp46.xml"/><Relationship Id="rId66" Type="http://schemas.openxmlformats.org/officeDocument/2006/relationships/ctrlProp" Target="../ctrlProps/ctrlProp54.xml"/><Relationship Id="rId74" Type="http://schemas.openxmlformats.org/officeDocument/2006/relationships/ctrlProp" Target="../ctrlProps/ctrlProp62.xml"/><Relationship Id="rId79" Type="http://schemas.openxmlformats.org/officeDocument/2006/relationships/ctrlProp" Target="../ctrlProps/ctrlProp67.xml"/><Relationship Id="rId87" Type="http://schemas.openxmlformats.org/officeDocument/2006/relationships/ctrlProp" Target="../ctrlProps/ctrlProp75.xml"/><Relationship Id="rId102" Type="http://schemas.openxmlformats.org/officeDocument/2006/relationships/ctrlProp" Target="../ctrlProps/ctrlProp90.xml"/><Relationship Id="rId110" Type="http://schemas.openxmlformats.org/officeDocument/2006/relationships/ctrlProp" Target="../ctrlProps/ctrlProp98.xml"/><Relationship Id="rId5" Type="http://schemas.openxmlformats.org/officeDocument/2006/relationships/hyperlink" Target="http://www.energystar.gov/products/certified-products/detail/commercial-ice-makers" TargetMode="External"/><Relationship Id="rId61" Type="http://schemas.openxmlformats.org/officeDocument/2006/relationships/ctrlProp" Target="../ctrlProps/ctrlProp49.xml"/><Relationship Id="rId82" Type="http://schemas.openxmlformats.org/officeDocument/2006/relationships/ctrlProp" Target="../ctrlProps/ctrlProp70.xml"/><Relationship Id="rId90" Type="http://schemas.openxmlformats.org/officeDocument/2006/relationships/ctrlProp" Target="../ctrlProps/ctrlProp78.xml"/><Relationship Id="rId95" Type="http://schemas.openxmlformats.org/officeDocument/2006/relationships/ctrlProp" Target="../ctrlProps/ctrlProp83.xml"/><Relationship Id="rId19" Type="http://schemas.openxmlformats.org/officeDocument/2006/relationships/ctrlProp" Target="../ctrlProps/ctrlProp7.xml"/><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 Id="rId30" Type="http://schemas.openxmlformats.org/officeDocument/2006/relationships/ctrlProp" Target="../ctrlProps/ctrlProp18.xml"/><Relationship Id="rId35" Type="http://schemas.openxmlformats.org/officeDocument/2006/relationships/ctrlProp" Target="../ctrlProps/ctrlProp23.xml"/><Relationship Id="rId43" Type="http://schemas.openxmlformats.org/officeDocument/2006/relationships/ctrlProp" Target="../ctrlProps/ctrlProp31.xml"/><Relationship Id="rId48" Type="http://schemas.openxmlformats.org/officeDocument/2006/relationships/ctrlProp" Target="../ctrlProps/ctrlProp36.xml"/><Relationship Id="rId56" Type="http://schemas.openxmlformats.org/officeDocument/2006/relationships/ctrlProp" Target="../ctrlProps/ctrlProp44.xml"/><Relationship Id="rId64" Type="http://schemas.openxmlformats.org/officeDocument/2006/relationships/ctrlProp" Target="../ctrlProps/ctrlProp52.xml"/><Relationship Id="rId69" Type="http://schemas.openxmlformats.org/officeDocument/2006/relationships/ctrlProp" Target="../ctrlProps/ctrlProp57.xml"/><Relationship Id="rId77" Type="http://schemas.openxmlformats.org/officeDocument/2006/relationships/ctrlProp" Target="../ctrlProps/ctrlProp65.xml"/><Relationship Id="rId100" Type="http://schemas.openxmlformats.org/officeDocument/2006/relationships/ctrlProp" Target="../ctrlProps/ctrlProp88.xml"/><Relationship Id="rId105" Type="http://schemas.openxmlformats.org/officeDocument/2006/relationships/ctrlProp" Target="../ctrlProps/ctrlProp93.xml"/><Relationship Id="rId8" Type="http://schemas.openxmlformats.org/officeDocument/2006/relationships/hyperlink" Target="http://www.energystar.gov/products/certified-products/detail/commercial-clothes-washers" TargetMode="External"/><Relationship Id="rId51" Type="http://schemas.openxmlformats.org/officeDocument/2006/relationships/ctrlProp" Target="../ctrlProps/ctrlProp39.xml"/><Relationship Id="rId72" Type="http://schemas.openxmlformats.org/officeDocument/2006/relationships/ctrlProp" Target="../ctrlProps/ctrlProp60.xml"/><Relationship Id="rId80" Type="http://schemas.openxmlformats.org/officeDocument/2006/relationships/ctrlProp" Target="../ctrlProps/ctrlProp68.xml"/><Relationship Id="rId85" Type="http://schemas.openxmlformats.org/officeDocument/2006/relationships/ctrlProp" Target="../ctrlProps/ctrlProp73.xml"/><Relationship Id="rId93" Type="http://schemas.openxmlformats.org/officeDocument/2006/relationships/ctrlProp" Target="../ctrlProps/ctrlProp81.xml"/><Relationship Id="rId98" Type="http://schemas.openxmlformats.org/officeDocument/2006/relationships/ctrlProp" Target="../ctrlProps/ctrlProp86.xml"/><Relationship Id="rId3" Type="http://schemas.openxmlformats.org/officeDocument/2006/relationships/hyperlink" Target="http://www.energystar.gov/products/certified-products/detail/light-fixtures" TargetMode="External"/><Relationship Id="rId12" Type="http://schemas.openxmlformats.org/officeDocument/2006/relationships/vmlDrawing" Target="../drawings/vmlDrawing1.vml"/><Relationship Id="rId17" Type="http://schemas.openxmlformats.org/officeDocument/2006/relationships/ctrlProp" Target="../ctrlProps/ctrlProp5.xml"/><Relationship Id="rId25" Type="http://schemas.openxmlformats.org/officeDocument/2006/relationships/ctrlProp" Target="../ctrlProps/ctrlProp13.xml"/><Relationship Id="rId33" Type="http://schemas.openxmlformats.org/officeDocument/2006/relationships/ctrlProp" Target="../ctrlProps/ctrlProp21.xml"/><Relationship Id="rId38" Type="http://schemas.openxmlformats.org/officeDocument/2006/relationships/ctrlProp" Target="../ctrlProps/ctrlProp26.xml"/><Relationship Id="rId46" Type="http://schemas.openxmlformats.org/officeDocument/2006/relationships/ctrlProp" Target="../ctrlProps/ctrlProp34.xml"/><Relationship Id="rId59" Type="http://schemas.openxmlformats.org/officeDocument/2006/relationships/ctrlProp" Target="../ctrlProps/ctrlProp47.xml"/><Relationship Id="rId67" Type="http://schemas.openxmlformats.org/officeDocument/2006/relationships/ctrlProp" Target="../ctrlProps/ctrlProp55.xml"/><Relationship Id="rId103" Type="http://schemas.openxmlformats.org/officeDocument/2006/relationships/ctrlProp" Target="../ctrlProps/ctrlProp91.xml"/><Relationship Id="rId108" Type="http://schemas.openxmlformats.org/officeDocument/2006/relationships/ctrlProp" Target="../ctrlProps/ctrlProp96.xml"/><Relationship Id="rId20" Type="http://schemas.openxmlformats.org/officeDocument/2006/relationships/ctrlProp" Target="../ctrlProps/ctrlProp8.xml"/><Relationship Id="rId41" Type="http://schemas.openxmlformats.org/officeDocument/2006/relationships/ctrlProp" Target="../ctrlProps/ctrlProp29.xml"/><Relationship Id="rId54" Type="http://schemas.openxmlformats.org/officeDocument/2006/relationships/ctrlProp" Target="../ctrlProps/ctrlProp42.xml"/><Relationship Id="rId62" Type="http://schemas.openxmlformats.org/officeDocument/2006/relationships/ctrlProp" Target="../ctrlProps/ctrlProp50.xml"/><Relationship Id="rId70" Type="http://schemas.openxmlformats.org/officeDocument/2006/relationships/ctrlProp" Target="../ctrlProps/ctrlProp58.xml"/><Relationship Id="rId75" Type="http://schemas.openxmlformats.org/officeDocument/2006/relationships/ctrlProp" Target="../ctrlProps/ctrlProp63.xml"/><Relationship Id="rId83" Type="http://schemas.openxmlformats.org/officeDocument/2006/relationships/ctrlProp" Target="../ctrlProps/ctrlProp71.xml"/><Relationship Id="rId88" Type="http://schemas.openxmlformats.org/officeDocument/2006/relationships/ctrlProp" Target="../ctrlProps/ctrlProp76.xml"/><Relationship Id="rId91" Type="http://schemas.openxmlformats.org/officeDocument/2006/relationships/ctrlProp" Target="../ctrlProps/ctrlProp79.xml"/><Relationship Id="rId96" Type="http://schemas.openxmlformats.org/officeDocument/2006/relationships/ctrlProp" Target="../ctrlProps/ctrlProp84.xml"/><Relationship Id="rId111" Type="http://schemas.openxmlformats.org/officeDocument/2006/relationships/ctrlProp" Target="../ctrlProps/ctrlProp99.xml"/><Relationship Id="rId1" Type="http://schemas.openxmlformats.org/officeDocument/2006/relationships/hyperlink" Target="http://www.energystar.gov/products/certified-products/detail/light-bulbs" TargetMode="External"/><Relationship Id="rId6" Type="http://schemas.openxmlformats.org/officeDocument/2006/relationships/hyperlink" Target="http://www.energystar.gov/products/certified-products/detail/commercial-refrigerators-freezers"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36" Type="http://schemas.openxmlformats.org/officeDocument/2006/relationships/ctrlProp" Target="../ctrlProps/ctrlProp24.xml"/><Relationship Id="rId49" Type="http://schemas.openxmlformats.org/officeDocument/2006/relationships/ctrlProp" Target="../ctrlProps/ctrlProp37.xml"/><Relationship Id="rId57" Type="http://schemas.openxmlformats.org/officeDocument/2006/relationships/ctrlProp" Target="../ctrlProps/ctrlProp45.xml"/><Relationship Id="rId106" Type="http://schemas.openxmlformats.org/officeDocument/2006/relationships/ctrlProp" Target="../ctrlProps/ctrlProp94.xml"/><Relationship Id="rId10" Type="http://schemas.openxmlformats.org/officeDocument/2006/relationships/printerSettings" Target="../printerSettings/printerSettings1.bin"/><Relationship Id="rId31" Type="http://schemas.openxmlformats.org/officeDocument/2006/relationships/ctrlProp" Target="../ctrlProps/ctrlProp19.xml"/><Relationship Id="rId44" Type="http://schemas.openxmlformats.org/officeDocument/2006/relationships/ctrlProp" Target="../ctrlProps/ctrlProp32.xml"/><Relationship Id="rId52" Type="http://schemas.openxmlformats.org/officeDocument/2006/relationships/ctrlProp" Target="../ctrlProps/ctrlProp40.xml"/><Relationship Id="rId60" Type="http://schemas.openxmlformats.org/officeDocument/2006/relationships/ctrlProp" Target="../ctrlProps/ctrlProp48.xml"/><Relationship Id="rId65" Type="http://schemas.openxmlformats.org/officeDocument/2006/relationships/ctrlProp" Target="../ctrlProps/ctrlProp53.xml"/><Relationship Id="rId73" Type="http://schemas.openxmlformats.org/officeDocument/2006/relationships/ctrlProp" Target="../ctrlProps/ctrlProp61.xml"/><Relationship Id="rId78" Type="http://schemas.openxmlformats.org/officeDocument/2006/relationships/ctrlProp" Target="../ctrlProps/ctrlProp66.xml"/><Relationship Id="rId81" Type="http://schemas.openxmlformats.org/officeDocument/2006/relationships/ctrlProp" Target="../ctrlProps/ctrlProp69.xml"/><Relationship Id="rId86" Type="http://schemas.openxmlformats.org/officeDocument/2006/relationships/ctrlProp" Target="../ctrlProps/ctrlProp74.xml"/><Relationship Id="rId94" Type="http://schemas.openxmlformats.org/officeDocument/2006/relationships/ctrlProp" Target="../ctrlProps/ctrlProp82.xml"/><Relationship Id="rId99" Type="http://schemas.openxmlformats.org/officeDocument/2006/relationships/ctrlProp" Target="../ctrlProps/ctrlProp87.xml"/><Relationship Id="rId101" Type="http://schemas.openxmlformats.org/officeDocument/2006/relationships/ctrlProp" Target="../ctrlProps/ctrlProp89.xml"/><Relationship Id="rId4" Type="http://schemas.openxmlformats.org/officeDocument/2006/relationships/hyperlink" Target="http://designlights.org/QPL" TargetMode="External"/><Relationship Id="rId9" Type="http://schemas.openxmlformats.org/officeDocument/2006/relationships/hyperlink" Target="http://library.cee1.org/content/commercial-lighting-qualifying-products-lists" TargetMode="External"/><Relationship Id="rId13" Type="http://schemas.openxmlformats.org/officeDocument/2006/relationships/ctrlProp" Target="../ctrlProps/ctrlProp1.xml"/><Relationship Id="rId18" Type="http://schemas.openxmlformats.org/officeDocument/2006/relationships/ctrlProp" Target="../ctrlProps/ctrlProp6.xml"/><Relationship Id="rId39" Type="http://schemas.openxmlformats.org/officeDocument/2006/relationships/ctrlProp" Target="../ctrlProps/ctrlProp27.xml"/><Relationship Id="rId109" Type="http://schemas.openxmlformats.org/officeDocument/2006/relationships/ctrlProp" Target="../ctrlProps/ctrlProp97.xml"/><Relationship Id="rId34" Type="http://schemas.openxmlformats.org/officeDocument/2006/relationships/ctrlProp" Target="../ctrlProps/ctrlProp22.xml"/><Relationship Id="rId50" Type="http://schemas.openxmlformats.org/officeDocument/2006/relationships/ctrlProp" Target="../ctrlProps/ctrlProp38.xml"/><Relationship Id="rId55" Type="http://schemas.openxmlformats.org/officeDocument/2006/relationships/ctrlProp" Target="../ctrlProps/ctrlProp43.xml"/><Relationship Id="rId76" Type="http://schemas.openxmlformats.org/officeDocument/2006/relationships/ctrlProp" Target="../ctrlProps/ctrlProp64.xml"/><Relationship Id="rId97" Type="http://schemas.openxmlformats.org/officeDocument/2006/relationships/ctrlProp" Target="../ctrlProps/ctrlProp85.xml"/><Relationship Id="rId104" Type="http://schemas.openxmlformats.org/officeDocument/2006/relationships/ctrlProp" Target="../ctrlProps/ctrlProp92.xml"/><Relationship Id="rId7" Type="http://schemas.openxmlformats.org/officeDocument/2006/relationships/hyperlink" Target="http://www.energystar.gov/products/certified-products/detail/commercial-food-service-equipment" TargetMode="External"/><Relationship Id="rId71" Type="http://schemas.openxmlformats.org/officeDocument/2006/relationships/ctrlProp" Target="../ctrlProps/ctrlProp59.xml"/><Relationship Id="rId92" Type="http://schemas.openxmlformats.org/officeDocument/2006/relationships/ctrlProp" Target="../ctrlProps/ctrlProp8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energystar.gov/products/certified-products/detail/commercial-food-service-equipment" TargetMode="External"/><Relationship Id="rId13" Type="http://schemas.openxmlformats.org/officeDocument/2006/relationships/ctrlProp" Target="../ctrlProps/ctrlProp100.xml"/><Relationship Id="rId3" Type="http://schemas.openxmlformats.org/officeDocument/2006/relationships/hyperlink" Target="http://designlights.org/QPL" TargetMode="External"/><Relationship Id="rId7" Type="http://schemas.openxmlformats.org/officeDocument/2006/relationships/hyperlink" Target="http://www.energystar.gov/products/certified-products/detail/commercial-refrigerators-freezers" TargetMode="External"/><Relationship Id="rId12" Type="http://schemas.openxmlformats.org/officeDocument/2006/relationships/vmlDrawing" Target="../drawings/vmlDrawing2.vml"/><Relationship Id="rId17" Type="http://schemas.openxmlformats.org/officeDocument/2006/relationships/ctrlProp" Target="../ctrlProps/ctrlProp104.xml"/><Relationship Id="rId2" Type="http://schemas.openxmlformats.org/officeDocument/2006/relationships/hyperlink" Target="http://www.energystar.gov/products/certified-products/detail/light-bulbs" TargetMode="External"/><Relationship Id="rId16" Type="http://schemas.openxmlformats.org/officeDocument/2006/relationships/ctrlProp" Target="../ctrlProps/ctrlProp103.xml"/><Relationship Id="rId1" Type="http://schemas.openxmlformats.org/officeDocument/2006/relationships/hyperlink" Target="http://library.cee1.org/content/commercial-lighting-qualifying-products-lists" TargetMode="External"/><Relationship Id="rId6" Type="http://schemas.openxmlformats.org/officeDocument/2006/relationships/hyperlink" Target="http://www.energystar.gov/products/certified-products/detail/commercial-ice-makers" TargetMode="External"/><Relationship Id="rId11" Type="http://schemas.openxmlformats.org/officeDocument/2006/relationships/drawing" Target="../drawings/drawing2.xml"/><Relationship Id="rId5" Type="http://schemas.openxmlformats.org/officeDocument/2006/relationships/hyperlink" Target="http://designlights.org/QPL" TargetMode="External"/><Relationship Id="rId15" Type="http://schemas.openxmlformats.org/officeDocument/2006/relationships/ctrlProp" Target="../ctrlProps/ctrlProp102.xml"/><Relationship Id="rId10" Type="http://schemas.openxmlformats.org/officeDocument/2006/relationships/printerSettings" Target="../printerSettings/printerSettings3.bin"/><Relationship Id="rId4" Type="http://schemas.openxmlformats.org/officeDocument/2006/relationships/hyperlink" Target="http://www.energystar.gov/products/certified-products/detail/light-fixtures" TargetMode="External"/><Relationship Id="rId9" Type="http://schemas.openxmlformats.org/officeDocument/2006/relationships/hyperlink" Target="http://www.energystar.gov/products/certified-products/detail/commercial-clothes-washers" TargetMode="External"/><Relationship Id="rId14" Type="http://schemas.openxmlformats.org/officeDocument/2006/relationships/ctrlProp" Target="../ctrlProps/ctrlProp10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sheetPr>
  <dimension ref="A1:XFC491"/>
  <sheetViews>
    <sheetView showGridLines="0" showRowColHeaders="0" tabSelected="1" showRuler="0" view="pageLayout" zoomScaleNormal="100" workbookViewId="0">
      <selection activeCell="A15" sqref="A15:R15"/>
    </sheetView>
  </sheetViews>
  <sheetFormatPr defaultColWidth="9.140625" defaultRowHeight="14.25" zeroHeight="1" x14ac:dyDescent="0.2"/>
  <cols>
    <col min="1" max="19" width="2.7109375" style="86" customWidth="1"/>
    <col min="20" max="20" width="2.7109375" style="87" customWidth="1"/>
    <col min="21" max="33" width="2.7109375" style="86" customWidth="1"/>
    <col min="34" max="34" width="2.85546875" style="86" customWidth="1"/>
    <col min="35" max="35" width="7.85546875" style="86" customWidth="1"/>
    <col min="36" max="36" width="2.5703125" style="86" customWidth="1"/>
    <col min="37" max="37" width="6.85546875" style="113" hidden="1" customWidth="1"/>
    <col min="38" max="38" width="7.28515625" style="113" hidden="1" customWidth="1"/>
    <col min="39" max="39" width="29" style="113" hidden="1" customWidth="1"/>
    <col min="40" max="40" width="8.5703125" style="113" hidden="1" customWidth="1"/>
    <col min="41" max="44" width="6.42578125" style="113" hidden="1" customWidth="1"/>
    <col min="45" max="45" width="6.42578125" style="506" hidden="1" customWidth="1"/>
    <col min="46" max="46" width="8" style="602" hidden="1" customWidth="1"/>
    <col min="47" max="47" width="8" style="404" hidden="1" customWidth="1"/>
    <col min="48" max="48" width="14.85546875" style="86" hidden="1" customWidth="1"/>
    <col min="49" max="49" width="15.28515625" style="86" hidden="1" customWidth="1"/>
    <col min="50" max="50" width="10.85546875" style="86" hidden="1" customWidth="1"/>
    <col min="51" max="51" width="13.28515625" style="295" hidden="1" customWidth="1"/>
    <col min="52" max="52" width="8.42578125" style="86" hidden="1" customWidth="1"/>
    <col min="53" max="53" width="11" style="86" hidden="1" customWidth="1"/>
    <col min="54" max="54" width="11.42578125" style="295" hidden="1" customWidth="1"/>
    <col min="55" max="55" width="19.140625" style="86" hidden="1" customWidth="1"/>
    <col min="56" max="56" width="19.140625" style="295" hidden="1" customWidth="1"/>
    <col min="57" max="57" width="22.5703125" style="86" hidden="1" customWidth="1"/>
    <col min="58" max="59" width="9.140625" style="86" hidden="1" customWidth="1"/>
    <col min="60" max="60" width="9.140625" style="295" hidden="1" customWidth="1"/>
    <col min="61" max="61" width="9.140625" style="559" hidden="1" customWidth="1"/>
    <col min="62" max="62" width="9.140625" style="569" hidden="1" customWidth="1"/>
    <col min="63" max="63" width="9.140625" style="598" hidden="1" customWidth="1"/>
    <col min="64" max="64" width="9.140625" style="589" hidden="1" customWidth="1"/>
    <col min="65" max="72" width="9.140625" style="86" hidden="1" customWidth="1"/>
    <col min="73" max="73" width="0.42578125" style="86" customWidth="1"/>
    <col min="74" max="16377" width="0" style="86" hidden="1" customWidth="1"/>
    <col min="16378" max="16378" width="9.140625" style="86" hidden="1" customWidth="1"/>
    <col min="16379" max="16379" width="3.42578125" style="86" hidden="1" customWidth="1"/>
    <col min="16380" max="16383" width="0" style="86" hidden="1" customWidth="1"/>
    <col min="16384" max="16384" width="2" style="86" hidden="1" customWidth="1"/>
  </cols>
  <sheetData>
    <row r="1" spans="1:64" s="1" customFormat="1" ht="14.25" customHeight="1" x14ac:dyDescent="0.35">
      <c r="A1" s="3"/>
      <c r="B1" s="3"/>
      <c r="C1" s="3"/>
      <c r="D1" s="3"/>
      <c r="E1" s="3"/>
      <c r="F1" s="3"/>
      <c r="G1" s="3"/>
      <c r="H1" s="3"/>
      <c r="I1" s="3"/>
      <c r="J1" s="3"/>
      <c r="K1" s="3"/>
      <c r="L1" s="3"/>
      <c r="M1" s="3"/>
      <c r="N1" s="3"/>
      <c r="O1" s="3"/>
      <c r="P1" s="3"/>
      <c r="Q1" s="3"/>
      <c r="R1" s="3"/>
      <c r="U1" s="114"/>
      <c r="V1" s="114"/>
      <c r="W1" s="114"/>
      <c r="X1" s="114"/>
      <c r="Y1" s="114"/>
      <c r="Z1" s="114"/>
      <c r="AA1" s="114"/>
      <c r="AB1" s="114"/>
      <c r="AC1" s="114"/>
      <c r="AD1" s="114"/>
      <c r="AE1" s="114"/>
      <c r="AF1" s="114"/>
      <c r="AG1" s="114"/>
      <c r="AH1" s="114"/>
      <c r="AI1" s="114"/>
      <c r="AJ1" s="114"/>
      <c r="AK1" s="32"/>
      <c r="AL1" s="32"/>
      <c r="AM1" s="3"/>
      <c r="AN1" s="3"/>
      <c r="AO1" s="3"/>
      <c r="AP1" s="3"/>
      <c r="AQ1" s="3"/>
      <c r="AR1" s="3"/>
      <c r="AS1" s="494" t="s">
        <v>768</v>
      </c>
      <c r="AT1" s="461" t="s">
        <v>769</v>
      </c>
      <c r="AU1" s="437"/>
      <c r="AY1" s="452"/>
      <c r="BB1" s="452"/>
      <c r="BD1" s="452"/>
      <c r="BH1" s="452"/>
      <c r="BI1" s="551"/>
      <c r="BJ1" s="560"/>
      <c r="BK1" s="590"/>
      <c r="BL1" s="581"/>
    </row>
    <row r="2" spans="1:64" s="1" customFormat="1" ht="14.25" customHeight="1" x14ac:dyDescent="0.35">
      <c r="A2" s="3"/>
      <c r="B2" s="3"/>
      <c r="C2" s="3"/>
      <c r="D2" s="3"/>
      <c r="E2" s="3"/>
      <c r="F2" s="3"/>
      <c r="G2" s="3"/>
      <c r="H2" s="3"/>
      <c r="I2" s="3"/>
      <c r="J2" s="3"/>
      <c r="K2" s="3"/>
      <c r="L2" s="3"/>
      <c r="M2" s="3"/>
      <c r="N2" s="3"/>
      <c r="O2" s="3"/>
      <c r="P2" s="3"/>
      <c r="Q2" s="3"/>
      <c r="R2" s="3"/>
      <c r="T2" s="114"/>
      <c r="U2" s="114"/>
      <c r="V2" s="114"/>
      <c r="W2" s="114"/>
      <c r="X2" s="114"/>
      <c r="Y2" s="114"/>
      <c r="Z2" s="114"/>
      <c r="AA2" s="114"/>
      <c r="AB2" s="114"/>
      <c r="AC2" s="114"/>
      <c r="AD2" s="114"/>
      <c r="AE2" s="114"/>
      <c r="AF2" s="114"/>
      <c r="AG2" s="114"/>
      <c r="AH2" s="114"/>
      <c r="AI2" s="114"/>
      <c r="AJ2" s="114"/>
      <c r="AK2" s="32"/>
      <c r="AL2" s="32"/>
      <c r="AM2" s="3"/>
      <c r="AN2" s="3"/>
      <c r="AO2" s="3"/>
      <c r="AP2" s="3"/>
      <c r="AQ2" s="3"/>
      <c r="AR2" s="3"/>
      <c r="AS2" s="494"/>
      <c r="AT2" s="461"/>
      <c r="AU2" s="437"/>
      <c r="AY2" s="452"/>
      <c r="BB2" s="452"/>
      <c r="BD2" s="452"/>
      <c r="BH2" s="452"/>
      <c r="BI2" s="551"/>
      <c r="BJ2" s="560"/>
      <c r="BK2" s="590"/>
      <c r="BL2" s="581"/>
    </row>
    <row r="3" spans="1:64" s="1" customFormat="1" ht="15" customHeight="1" x14ac:dyDescent="0.35">
      <c r="A3" s="3"/>
      <c r="B3" s="3"/>
      <c r="C3" s="3"/>
      <c r="D3" s="3"/>
      <c r="E3" s="3"/>
      <c r="F3" s="3"/>
      <c r="G3" s="3"/>
      <c r="H3" s="3"/>
      <c r="I3" s="3"/>
      <c r="J3" s="3"/>
      <c r="K3" s="3"/>
      <c r="L3" s="3"/>
      <c r="M3" s="3"/>
      <c r="N3" s="3"/>
      <c r="O3" s="3"/>
      <c r="P3" s="3"/>
      <c r="Q3" s="3"/>
      <c r="R3" s="3"/>
      <c r="U3" s="114"/>
      <c r="V3" s="114"/>
      <c r="W3" s="114"/>
      <c r="X3" s="114"/>
      <c r="Y3" s="114"/>
      <c r="Z3" s="114"/>
      <c r="AA3" s="114"/>
      <c r="AB3" s="114"/>
      <c r="AC3" s="114"/>
      <c r="AD3" s="114"/>
      <c r="AE3" s="114"/>
      <c r="AF3" s="114"/>
      <c r="AG3" s="114"/>
      <c r="AH3" s="114"/>
      <c r="AI3" s="114"/>
      <c r="AJ3" s="114"/>
      <c r="AK3" s="32"/>
      <c r="AL3" s="32"/>
      <c r="AM3" s="3"/>
      <c r="AN3" s="3"/>
      <c r="AO3" s="3"/>
      <c r="AP3" s="3"/>
      <c r="AQ3" s="3"/>
      <c r="AR3" s="3"/>
      <c r="AS3" s="494"/>
      <c r="AT3" s="461"/>
      <c r="AU3" s="437"/>
      <c r="AY3" s="452"/>
      <c r="BB3" s="452"/>
      <c r="BD3" s="452"/>
      <c r="BH3" s="452"/>
      <c r="BI3" s="551"/>
      <c r="BJ3" s="560"/>
      <c r="BK3" s="590"/>
      <c r="BL3" s="581"/>
    </row>
    <row r="4" spans="1:64" s="1" customFormat="1" ht="14.25" customHeight="1" x14ac:dyDescent="0.2">
      <c r="A4" s="3"/>
      <c r="B4" s="3"/>
      <c r="C4" s="3"/>
      <c r="D4" s="3"/>
      <c r="E4" s="3"/>
      <c r="F4" s="3"/>
      <c r="G4" s="3"/>
      <c r="H4" s="3"/>
      <c r="I4" s="3"/>
      <c r="J4" s="3"/>
      <c r="K4" s="3"/>
      <c r="L4" s="3"/>
      <c r="M4" s="3"/>
      <c r="N4" s="3"/>
      <c r="O4" s="3"/>
      <c r="P4" s="3"/>
      <c r="Q4" s="3"/>
      <c r="R4" s="3"/>
      <c r="T4" s="680" t="s">
        <v>568</v>
      </c>
      <c r="U4" s="680"/>
      <c r="V4" s="680"/>
      <c r="W4" s="680"/>
      <c r="X4" s="680"/>
      <c r="Y4" s="680"/>
      <c r="Z4" s="680"/>
      <c r="AA4" s="680"/>
      <c r="AB4" s="680"/>
      <c r="AC4" s="680"/>
      <c r="AD4" s="680"/>
      <c r="AE4" s="680"/>
      <c r="AF4" s="680"/>
      <c r="AG4" s="680"/>
      <c r="AH4" s="680"/>
      <c r="AI4" s="680"/>
      <c r="AJ4" s="680"/>
      <c r="AK4" s="32"/>
      <c r="AL4" s="32"/>
      <c r="AM4" s="3"/>
      <c r="AN4" s="3"/>
      <c r="AO4" s="3"/>
      <c r="AP4" s="3"/>
      <c r="AQ4" s="3"/>
      <c r="AR4" s="3"/>
      <c r="AS4" s="495"/>
      <c r="AT4" s="461"/>
      <c r="AU4" s="437"/>
      <c r="AY4" s="452"/>
      <c r="BB4" s="452"/>
      <c r="BD4" s="452"/>
      <c r="BH4" s="452"/>
      <c r="BI4" s="551"/>
      <c r="BJ4" s="560"/>
      <c r="BK4" s="590"/>
      <c r="BL4" s="581"/>
    </row>
    <row r="5" spans="1:64" s="1" customFormat="1" x14ac:dyDescent="0.2">
      <c r="A5" s="3"/>
      <c r="B5" s="3"/>
      <c r="C5" s="3"/>
      <c r="D5" s="3"/>
      <c r="E5" s="3"/>
      <c r="F5" s="3"/>
      <c r="G5" s="3"/>
      <c r="H5" s="3"/>
      <c r="I5" s="3"/>
      <c r="J5" s="3"/>
      <c r="K5" s="3"/>
      <c r="L5" s="3"/>
      <c r="M5" s="3"/>
      <c r="N5" s="3"/>
      <c r="O5" s="3"/>
      <c r="P5" s="3"/>
      <c r="Q5" s="3"/>
      <c r="R5" s="3"/>
      <c r="T5" s="680"/>
      <c r="U5" s="680"/>
      <c r="V5" s="680"/>
      <c r="W5" s="680"/>
      <c r="X5" s="680"/>
      <c r="Y5" s="680"/>
      <c r="Z5" s="680"/>
      <c r="AA5" s="680"/>
      <c r="AB5" s="680"/>
      <c r="AC5" s="680"/>
      <c r="AD5" s="680"/>
      <c r="AE5" s="680"/>
      <c r="AF5" s="680"/>
      <c r="AG5" s="680"/>
      <c r="AH5" s="680"/>
      <c r="AI5" s="680"/>
      <c r="AJ5" s="680"/>
      <c r="AK5" s="32"/>
      <c r="AL5" s="32"/>
      <c r="AM5" s="3"/>
      <c r="AN5" s="3"/>
      <c r="AO5" s="3"/>
      <c r="AP5" s="3"/>
      <c r="AQ5" s="3"/>
      <c r="AR5" s="3"/>
      <c r="AS5" s="495"/>
      <c r="AT5" s="461"/>
      <c r="AU5" s="437"/>
      <c r="AY5" s="452"/>
      <c r="BB5" s="452"/>
      <c r="BD5" s="452"/>
      <c r="BH5" s="452"/>
      <c r="BI5" s="551"/>
      <c r="BJ5" s="560"/>
      <c r="BK5" s="590"/>
      <c r="BL5" s="581"/>
    </row>
    <row r="6" spans="1:64" s="1" customFormat="1" ht="20.25" x14ac:dyDescent="0.3">
      <c r="A6" s="2" t="s">
        <v>419</v>
      </c>
      <c r="F6" s="3"/>
      <c r="G6" s="3"/>
      <c r="H6" s="3"/>
      <c r="I6" s="3"/>
      <c r="J6" s="3"/>
      <c r="K6" s="3"/>
      <c r="L6" s="3"/>
      <c r="M6" s="3"/>
      <c r="N6" s="3"/>
      <c r="O6" s="3"/>
      <c r="P6" s="3"/>
      <c r="Q6" s="3"/>
      <c r="R6" s="3"/>
      <c r="T6" s="257" t="s">
        <v>562</v>
      </c>
      <c r="U6" s="256" t="s">
        <v>420</v>
      </c>
      <c r="V6" s="252"/>
      <c r="W6" s="252"/>
      <c r="X6" s="252"/>
      <c r="Y6" s="252"/>
      <c r="Z6" s="252"/>
      <c r="AA6" s="252"/>
      <c r="AB6" s="252"/>
      <c r="AC6" s="252"/>
      <c r="AD6" s="252"/>
      <c r="AE6" s="252"/>
      <c r="AF6" s="252"/>
      <c r="AG6" s="252"/>
      <c r="AH6" s="252"/>
      <c r="AI6" s="253"/>
      <c r="AJ6" s="253"/>
      <c r="AK6" s="88"/>
      <c r="AL6" s="88"/>
      <c r="AM6" s="3"/>
      <c r="AN6" s="3"/>
      <c r="AO6" s="3"/>
      <c r="AP6" s="3"/>
      <c r="AQ6" s="3"/>
      <c r="AR6" s="3"/>
      <c r="AS6" s="495"/>
      <c r="AT6" s="461"/>
      <c r="AU6" s="437"/>
      <c r="AY6" s="452"/>
      <c r="BB6" s="452"/>
      <c r="BD6" s="452"/>
      <c r="BH6" s="452"/>
      <c r="BI6" s="551"/>
      <c r="BJ6" s="560"/>
      <c r="BK6" s="590"/>
      <c r="BL6" s="581"/>
    </row>
    <row r="7" spans="1:64" s="1" customFormat="1" ht="14.25" customHeight="1" x14ac:dyDescent="0.2">
      <c r="A7" s="19"/>
      <c r="B7" s="685" t="s">
        <v>569</v>
      </c>
      <c r="C7" s="686"/>
      <c r="D7" s="686"/>
      <c r="E7" s="686"/>
      <c r="F7" s="686"/>
      <c r="G7" s="686"/>
      <c r="H7" s="686"/>
      <c r="I7" s="686"/>
      <c r="J7" s="686"/>
      <c r="K7" s="686"/>
      <c r="L7" s="686"/>
      <c r="M7" s="686"/>
      <c r="N7" s="686"/>
      <c r="O7" s="686"/>
      <c r="P7" s="686"/>
      <c r="Q7" s="686"/>
      <c r="R7" s="686"/>
      <c r="T7" s="259" t="s">
        <v>563</v>
      </c>
      <c r="U7" s="684" t="s">
        <v>421</v>
      </c>
      <c r="V7" s="684"/>
      <c r="W7" s="684"/>
      <c r="X7" s="684"/>
      <c r="Y7" s="684"/>
      <c r="Z7" s="684"/>
      <c r="AA7" s="684"/>
      <c r="AB7" s="684"/>
      <c r="AC7" s="684"/>
      <c r="AD7" s="684"/>
      <c r="AE7" s="684"/>
      <c r="AF7" s="684"/>
      <c r="AG7" s="684"/>
      <c r="AH7" s="684"/>
      <c r="AI7" s="684"/>
      <c r="AJ7" s="684"/>
      <c r="AK7" s="89"/>
      <c r="AL7" s="89"/>
      <c r="AM7" s="3"/>
      <c r="AN7" s="3"/>
      <c r="AO7" s="3"/>
      <c r="AP7" s="3"/>
      <c r="AQ7" s="3"/>
      <c r="AR7" s="3"/>
      <c r="AS7" s="495"/>
      <c r="AT7" s="461"/>
      <c r="AU7" s="437"/>
      <c r="AY7" s="452"/>
      <c r="BB7" s="452"/>
      <c r="BD7" s="452"/>
      <c r="BH7" s="452"/>
      <c r="BI7" s="551"/>
      <c r="BJ7" s="560"/>
      <c r="BK7" s="590"/>
      <c r="BL7" s="581"/>
    </row>
    <row r="8" spans="1:64" s="1" customFormat="1" x14ac:dyDescent="0.2">
      <c r="A8" s="19"/>
      <c r="B8" s="686"/>
      <c r="C8" s="686"/>
      <c r="D8" s="686"/>
      <c r="E8" s="686"/>
      <c r="F8" s="686"/>
      <c r="G8" s="686"/>
      <c r="H8" s="686"/>
      <c r="I8" s="686"/>
      <c r="J8" s="686"/>
      <c r="K8" s="686"/>
      <c r="L8" s="686"/>
      <c r="M8" s="686"/>
      <c r="N8" s="686"/>
      <c r="O8" s="686"/>
      <c r="P8" s="686"/>
      <c r="Q8" s="686"/>
      <c r="R8" s="686"/>
      <c r="T8" s="258"/>
      <c r="U8" s="684"/>
      <c r="V8" s="684"/>
      <c r="W8" s="684"/>
      <c r="X8" s="684"/>
      <c r="Y8" s="684"/>
      <c r="Z8" s="684"/>
      <c r="AA8" s="684"/>
      <c r="AB8" s="684"/>
      <c r="AC8" s="684"/>
      <c r="AD8" s="684"/>
      <c r="AE8" s="684"/>
      <c r="AF8" s="684"/>
      <c r="AG8" s="684"/>
      <c r="AH8" s="684"/>
      <c r="AI8" s="684"/>
      <c r="AJ8" s="684"/>
      <c r="AK8" s="89"/>
      <c r="AL8" s="89"/>
      <c r="AM8" s="3"/>
      <c r="AN8" s="3"/>
      <c r="AO8" s="3"/>
      <c r="AP8" s="3"/>
      <c r="AQ8" s="3"/>
      <c r="AR8" s="3"/>
      <c r="AS8" s="495"/>
      <c r="AT8" s="461"/>
      <c r="AU8" s="437"/>
      <c r="AY8" s="452"/>
      <c r="BB8" s="452"/>
      <c r="BD8" s="452"/>
      <c r="BH8" s="452"/>
      <c r="BI8" s="551"/>
      <c r="BJ8" s="560"/>
      <c r="BK8" s="590"/>
      <c r="BL8" s="581"/>
    </row>
    <row r="9" spans="1:64" s="1" customFormat="1" ht="14.25" customHeight="1" x14ac:dyDescent="0.2">
      <c r="A9" s="19"/>
      <c r="B9" s="261" t="s">
        <v>570</v>
      </c>
      <c r="C9" s="261"/>
      <c r="D9" s="261"/>
      <c r="E9" s="261"/>
      <c r="F9" s="262"/>
      <c r="G9" s="262"/>
      <c r="H9" s="262"/>
      <c r="I9" s="262"/>
      <c r="J9" s="262"/>
      <c r="K9" s="262"/>
      <c r="L9" s="262"/>
      <c r="M9" s="262"/>
      <c r="N9" s="262"/>
      <c r="O9" s="262"/>
      <c r="P9" s="262"/>
      <c r="Q9" s="262"/>
      <c r="R9" s="262"/>
      <c r="T9" s="259" t="s">
        <v>564</v>
      </c>
      <c r="U9" s="684" t="s">
        <v>422</v>
      </c>
      <c r="V9" s="684"/>
      <c r="W9" s="684"/>
      <c r="X9" s="684"/>
      <c r="Y9" s="684"/>
      <c r="Z9" s="684"/>
      <c r="AA9" s="684"/>
      <c r="AB9" s="684"/>
      <c r="AC9" s="684"/>
      <c r="AD9" s="684"/>
      <c r="AE9" s="684"/>
      <c r="AF9" s="684"/>
      <c r="AG9" s="684"/>
      <c r="AH9" s="684"/>
      <c r="AI9" s="684"/>
      <c r="AJ9" s="684"/>
      <c r="AK9" s="89"/>
      <c r="AL9" s="89"/>
      <c r="AM9" s="3"/>
      <c r="AN9" s="3"/>
      <c r="AO9" s="3"/>
      <c r="AP9" s="3"/>
      <c r="AQ9" s="3"/>
      <c r="AR9" s="3"/>
      <c r="AS9" s="495"/>
      <c r="AT9" s="461"/>
      <c r="AU9" s="437"/>
      <c r="AY9" s="452"/>
      <c r="BB9" s="452"/>
      <c r="BD9" s="452"/>
      <c r="BH9" s="452"/>
      <c r="BI9" s="551"/>
      <c r="BJ9" s="560"/>
      <c r="BK9" s="590"/>
      <c r="BL9" s="581"/>
    </row>
    <row r="10" spans="1:64" s="1" customFormat="1" x14ac:dyDescent="0.2">
      <c r="A10" s="3"/>
      <c r="B10" s="20"/>
      <c r="F10" s="3"/>
      <c r="G10" s="3"/>
      <c r="H10" s="3"/>
      <c r="I10" s="3"/>
      <c r="J10" s="3"/>
      <c r="K10" s="3"/>
      <c r="L10" s="3"/>
      <c r="M10" s="3"/>
      <c r="N10" s="3"/>
      <c r="O10" s="3"/>
      <c r="P10" s="3"/>
      <c r="Q10" s="3"/>
      <c r="R10" s="3"/>
      <c r="T10" s="258"/>
      <c r="U10" s="684"/>
      <c r="V10" s="684"/>
      <c r="W10" s="684"/>
      <c r="X10" s="684"/>
      <c r="Y10" s="684"/>
      <c r="Z10" s="684"/>
      <c r="AA10" s="684"/>
      <c r="AB10" s="684"/>
      <c r="AC10" s="684"/>
      <c r="AD10" s="684"/>
      <c r="AE10" s="684"/>
      <c r="AF10" s="684"/>
      <c r="AG10" s="684"/>
      <c r="AH10" s="684"/>
      <c r="AI10" s="684"/>
      <c r="AJ10" s="684"/>
      <c r="AK10" s="89"/>
      <c r="AL10" s="89"/>
      <c r="AM10" s="3"/>
      <c r="AN10" s="3"/>
      <c r="AO10" s="3"/>
      <c r="AP10" s="3"/>
      <c r="AQ10" s="3"/>
      <c r="AR10" s="3"/>
      <c r="AS10" s="495"/>
      <c r="AT10" s="461"/>
      <c r="AU10" s="437"/>
      <c r="AY10" s="452"/>
      <c r="BB10" s="452"/>
      <c r="BD10" s="452"/>
      <c r="BH10" s="452"/>
      <c r="BI10" s="551"/>
      <c r="BJ10" s="560"/>
      <c r="BK10" s="590"/>
      <c r="BL10" s="581"/>
    </row>
    <row r="11" spans="1:64" s="1" customFormat="1" ht="14.25" customHeight="1" x14ac:dyDescent="0.2">
      <c r="A11" s="3"/>
      <c r="B11" s="20"/>
      <c r="F11" s="3"/>
      <c r="G11" s="3"/>
      <c r="H11" s="3"/>
      <c r="I11" s="3"/>
      <c r="J11" s="3"/>
      <c r="K11" s="3"/>
      <c r="L11" s="3"/>
      <c r="M11" s="3"/>
      <c r="N11" s="3"/>
      <c r="O11" s="3"/>
      <c r="P11" s="3"/>
      <c r="Q11" s="3"/>
      <c r="R11" s="3"/>
      <c r="T11" s="259" t="s">
        <v>565</v>
      </c>
      <c r="U11" s="684" t="s">
        <v>423</v>
      </c>
      <c r="V11" s="684"/>
      <c r="W11" s="684"/>
      <c r="X11" s="684"/>
      <c r="Y11" s="684"/>
      <c r="Z11" s="684"/>
      <c r="AA11" s="684"/>
      <c r="AB11" s="684"/>
      <c r="AC11" s="684"/>
      <c r="AD11" s="684"/>
      <c r="AE11" s="684"/>
      <c r="AF11" s="684"/>
      <c r="AG11" s="684"/>
      <c r="AH11" s="684"/>
      <c r="AI11" s="684"/>
      <c r="AJ11" s="684"/>
      <c r="AK11" s="89"/>
      <c r="AL11" s="89"/>
      <c r="AM11" s="3"/>
      <c r="AN11" s="3"/>
      <c r="AO11" s="3"/>
      <c r="AP11" s="3"/>
      <c r="AQ11" s="3"/>
      <c r="AR11" s="3"/>
      <c r="AS11" s="495"/>
      <c r="AT11" s="461"/>
      <c r="AU11" s="437"/>
      <c r="AY11" s="452"/>
      <c r="BB11" s="452"/>
      <c r="BD11" s="452"/>
      <c r="BH11" s="452"/>
      <c r="BI11" s="551"/>
      <c r="BJ11" s="560"/>
      <c r="BK11" s="590"/>
      <c r="BL11" s="581"/>
    </row>
    <row r="12" spans="1:64" s="1" customFormat="1" x14ac:dyDescent="0.2">
      <c r="A12" s="3"/>
      <c r="B12" s="20"/>
      <c r="T12" s="258"/>
      <c r="U12" s="684"/>
      <c r="V12" s="684"/>
      <c r="W12" s="684"/>
      <c r="X12" s="684"/>
      <c r="Y12" s="684"/>
      <c r="Z12" s="684"/>
      <c r="AA12" s="684"/>
      <c r="AB12" s="684"/>
      <c r="AC12" s="684"/>
      <c r="AD12" s="684"/>
      <c r="AE12" s="684"/>
      <c r="AF12" s="684"/>
      <c r="AG12" s="684"/>
      <c r="AH12" s="684"/>
      <c r="AI12" s="684"/>
      <c r="AJ12" s="684"/>
      <c r="AK12" s="88"/>
      <c r="AL12" s="88"/>
      <c r="AM12" s="3"/>
      <c r="AN12" s="3"/>
      <c r="AO12" s="3"/>
      <c r="AP12" s="3"/>
      <c r="AQ12" s="3"/>
      <c r="AR12" s="3"/>
      <c r="AS12" s="495"/>
      <c r="AT12" s="461"/>
      <c r="AU12" s="437"/>
      <c r="AY12" s="452"/>
      <c r="BB12" s="452"/>
      <c r="BD12" s="452"/>
      <c r="BH12" s="452"/>
      <c r="BI12" s="551"/>
      <c r="BJ12" s="560"/>
      <c r="BK12" s="590"/>
      <c r="BL12" s="581"/>
    </row>
    <row r="13" spans="1:64" s="4" customFormat="1" ht="12" x14ac:dyDescent="0.2">
      <c r="T13" s="260" t="s">
        <v>566</v>
      </c>
      <c r="U13" s="254" t="s">
        <v>567</v>
      </c>
      <c r="V13" s="254"/>
      <c r="W13" s="254"/>
      <c r="X13" s="254"/>
      <c r="Y13" s="254"/>
      <c r="Z13" s="254"/>
      <c r="AA13" s="254"/>
      <c r="AB13" s="254"/>
      <c r="AC13" s="254"/>
      <c r="AD13" s="254"/>
      <c r="AE13" s="254"/>
      <c r="AF13" s="254"/>
      <c r="AG13" s="254"/>
      <c r="AH13" s="254"/>
      <c r="AI13" s="255"/>
      <c r="AJ13" s="255"/>
      <c r="AK13" s="74"/>
      <c r="AL13" s="74"/>
      <c r="AM13" s="45"/>
      <c r="AN13" s="45"/>
      <c r="AO13" s="45"/>
      <c r="AP13" s="45"/>
      <c r="AQ13" s="45"/>
      <c r="AR13" s="45"/>
      <c r="AS13" s="496"/>
      <c r="AT13" s="460"/>
      <c r="AU13" s="16"/>
      <c r="AY13" s="454"/>
      <c r="BB13" s="454"/>
      <c r="BD13" s="454"/>
      <c r="BH13" s="454"/>
      <c r="BI13" s="552"/>
      <c r="BJ13" s="561"/>
      <c r="BK13" s="591"/>
      <c r="BL13" s="582"/>
    </row>
    <row r="14" spans="1:64" s="1" customFormat="1" ht="20.25" x14ac:dyDescent="0.3">
      <c r="A14" s="2" t="s">
        <v>2</v>
      </c>
      <c r="T14" s="5"/>
      <c r="AI14" s="34"/>
      <c r="AJ14" s="34"/>
      <c r="AK14" s="32"/>
      <c r="AL14" s="32"/>
      <c r="AM14" s="3"/>
      <c r="AN14" s="3"/>
      <c r="AO14" s="3"/>
      <c r="AP14" s="3"/>
      <c r="AQ14" s="3"/>
      <c r="AR14" s="3"/>
      <c r="AS14" s="495"/>
      <c r="AT14" s="461"/>
      <c r="AU14" s="437"/>
      <c r="AY14" s="452"/>
      <c r="BB14" s="452"/>
      <c r="BD14" s="452"/>
      <c r="BH14" s="452"/>
      <c r="BI14" s="551"/>
      <c r="BJ14" s="560"/>
      <c r="BK14" s="590"/>
      <c r="BL14" s="581"/>
    </row>
    <row r="15" spans="1:64" s="1" customFormat="1" x14ac:dyDescent="0.2">
      <c r="A15" s="653"/>
      <c r="B15" s="653"/>
      <c r="C15" s="653"/>
      <c r="D15" s="653"/>
      <c r="E15" s="653"/>
      <c r="F15" s="653"/>
      <c r="G15" s="653"/>
      <c r="H15" s="653"/>
      <c r="I15" s="653"/>
      <c r="J15" s="653"/>
      <c r="K15" s="653"/>
      <c r="L15" s="653"/>
      <c r="M15" s="653"/>
      <c r="N15" s="653"/>
      <c r="O15" s="653"/>
      <c r="P15" s="653"/>
      <c r="Q15" s="653"/>
      <c r="R15" s="653"/>
      <c r="S15" s="429"/>
      <c r="T15" s="688"/>
      <c r="U15" s="688"/>
      <c r="V15" s="688"/>
      <c r="W15" s="688"/>
      <c r="X15" s="688"/>
      <c r="Y15" s="443"/>
      <c r="Z15" s="688"/>
      <c r="AA15" s="688"/>
      <c r="AB15" s="688"/>
      <c r="AC15" s="688"/>
      <c r="AD15" s="688"/>
      <c r="AE15" s="443"/>
      <c r="AF15" s="688"/>
      <c r="AG15" s="688"/>
      <c r="AH15" s="688"/>
      <c r="AI15" s="688"/>
      <c r="AJ15" s="688"/>
      <c r="AK15" s="90"/>
      <c r="AL15" s="91"/>
      <c r="AM15" s="3"/>
      <c r="AN15" s="3"/>
      <c r="AO15" s="3"/>
      <c r="AP15" s="3"/>
      <c r="AQ15" s="3"/>
      <c r="AR15" s="3"/>
      <c r="AS15" s="495"/>
      <c r="AT15" s="461"/>
      <c r="AU15" s="437"/>
      <c r="AY15" s="452"/>
      <c r="BB15" s="452"/>
      <c r="BD15" s="452"/>
      <c r="BH15" s="452"/>
      <c r="BI15" s="551"/>
      <c r="BJ15" s="560"/>
      <c r="BK15" s="590"/>
      <c r="BL15" s="581"/>
    </row>
    <row r="16" spans="1:64" s="13" customFormat="1" ht="12" x14ac:dyDescent="0.25">
      <c r="A16" s="431" t="s">
        <v>3</v>
      </c>
      <c r="B16" s="431"/>
      <c r="C16" s="431"/>
      <c r="D16" s="431"/>
      <c r="E16" s="431"/>
      <c r="F16" s="431"/>
      <c r="G16" s="431"/>
      <c r="H16" s="431"/>
      <c r="I16" s="431"/>
      <c r="J16" s="431"/>
      <c r="K16" s="431"/>
      <c r="L16" s="431"/>
      <c r="M16" s="431"/>
      <c r="N16" s="431"/>
      <c r="O16" s="431"/>
      <c r="P16" s="431"/>
      <c r="Q16" s="431"/>
      <c r="R16" s="431"/>
      <c r="S16" s="431"/>
      <c r="T16" s="432" t="s">
        <v>620</v>
      </c>
      <c r="U16" s="431"/>
      <c r="V16" s="431"/>
      <c r="W16" s="431"/>
      <c r="X16" s="431"/>
      <c r="Y16" s="431"/>
      <c r="Z16" s="431" t="s">
        <v>621</v>
      </c>
      <c r="AA16" s="431"/>
      <c r="AB16" s="431"/>
      <c r="AC16" s="431"/>
      <c r="AD16" s="431"/>
      <c r="AE16" s="431"/>
      <c r="AF16" s="431" t="s">
        <v>622</v>
      </c>
      <c r="AG16" s="431"/>
      <c r="AH16" s="431"/>
      <c r="AI16" s="438"/>
      <c r="AJ16" s="438"/>
      <c r="AK16" s="92"/>
      <c r="AL16" s="92"/>
      <c r="AM16" s="17"/>
      <c r="AN16" s="17"/>
      <c r="AO16" s="17"/>
      <c r="AP16" s="17"/>
      <c r="AQ16" s="17"/>
      <c r="AR16" s="17"/>
      <c r="AS16" s="497"/>
      <c r="AT16" s="611"/>
      <c r="AU16" s="435"/>
      <c r="AY16" s="458"/>
      <c r="BB16" s="458"/>
      <c r="BD16" s="458"/>
      <c r="BH16" s="458"/>
      <c r="BI16" s="553"/>
      <c r="BJ16" s="562"/>
      <c r="BK16" s="592"/>
      <c r="BL16" s="583"/>
    </row>
    <row r="17" spans="1:64" s="1" customFormat="1" x14ac:dyDescent="0.2">
      <c r="A17" s="653"/>
      <c r="B17" s="653"/>
      <c r="C17" s="653"/>
      <c r="D17" s="653"/>
      <c r="E17" s="653"/>
      <c r="F17" s="653"/>
      <c r="G17" s="653"/>
      <c r="H17" s="653"/>
      <c r="I17" s="653"/>
      <c r="J17" s="653"/>
      <c r="K17" s="653"/>
      <c r="L17" s="653"/>
      <c r="M17" s="653"/>
      <c r="N17" s="653"/>
      <c r="O17" s="653"/>
      <c r="P17" s="653"/>
      <c r="Q17" s="653"/>
      <c r="R17" s="653"/>
      <c r="S17" s="429"/>
      <c r="T17" s="652"/>
      <c r="U17" s="652"/>
      <c r="V17" s="429"/>
      <c r="W17" s="652"/>
      <c r="X17" s="652"/>
      <c r="Y17" s="429"/>
      <c r="Z17" s="657" t="s">
        <v>6</v>
      </c>
      <c r="AA17" s="657"/>
      <c r="AB17" s="657"/>
      <c r="AC17" s="657"/>
      <c r="AD17" s="657"/>
      <c r="AE17" s="430"/>
      <c r="AF17" s="657" t="s">
        <v>8</v>
      </c>
      <c r="AG17" s="657"/>
      <c r="AH17" s="429"/>
      <c r="AI17" s="687"/>
      <c r="AJ17" s="687"/>
      <c r="AK17" s="93"/>
      <c r="AL17" s="91"/>
      <c r="AM17" s="3"/>
      <c r="AN17" s="3"/>
      <c r="AO17" s="3"/>
      <c r="AP17" s="3"/>
      <c r="AQ17" s="3"/>
      <c r="AR17" s="3"/>
      <c r="AS17" s="495"/>
      <c r="AT17" s="461"/>
      <c r="AU17" s="437"/>
      <c r="AY17" s="452"/>
      <c r="BB17" s="452"/>
      <c r="BD17" s="452"/>
      <c r="BH17" s="452"/>
      <c r="BI17" s="551"/>
      <c r="BJ17" s="560"/>
      <c r="BK17" s="590"/>
      <c r="BL17" s="581"/>
    </row>
    <row r="18" spans="1:64" s="13" customFormat="1" ht="12" x14ac:dyDescent="0.25">
      <c r="A18" s="431" t="s">
        <v>4</v>
      </c>
      <c r="B18" s="431"/>
      <c r="C18" s="431"/>
      <c r="D18" s="431"/>
      <c r="E18" s="431"/>
      <c r="F18" s="431"/>
      <c r="G18" s="431"/>
      <c r="H18" s="431"/>
      <c r="I18" s="431"/>
      <c r="J18" s="431"/>
      <c r="K18" s="431"/>
      <c r="L18" s="431"/>
      <c r="M18" s="431"/>
      <c r="N18" s="431"/>
      <c r="O18" s="431"/>
      <c r="P18" s="431"/>
      <c r="Q18" s="431"/>
      <c r="R18" s="431"/>
      <c r="S18" s="431"/>
      <c r="T18" s="431" t="s">
        <v>14</v>
      </c>
      <c r="U18" s="431"/>
      <c r="V18" s="431"/>
      <c r="W18" s="432" t="s">
        <v>10</v>
      </c>
      <c r="X18" s="431"/>
      <c r="Y18" s="431"/>
      <c r="Z18" s="435" t="s">
        <v>5</v>
      </c>
      <c r="AA18" s="436"/>
      <c r="AB18" s="436"/>
      <c r="AC18" s="436"/>
      <c r="AD18" s="436"/>
      <c r="AE18" s="436"/>
      <c r="AF18" s="436" t="s">
        <v>7</v>
      </c>
      <c r="AG18" s="436"/>
      <c r="AH18" s="431"/>
      <c r="AI18" s="438" t="s">
        <v>9</v>
      </c>
      <c r="AJ18" s="438"/>
      <c r="AK18" s="92"/>
      <c r="AL18" s="92"/>
      <c r="AM18" s="17"/>
      <c r="AN18" s="17"/>
      <c r="AO18" s="17"/>
      <c r="AP18" s="17"/>
      <c r="AQ18" s="17"/>
      <c r="AR18" s="17"/>
      <c r="AS18" s="497"/>
      <c r="AT18" s="611"/>
      <c r="AU18" s="435"/>
      <c r="AY18" s="458"/>
      <c r="BB18" s="458"/>
      <c r="BD18" s="458"/>
      <c r="BH18" s="458"/>
      <c r="BI18" s="553"/>
      <c r="BJ18" s="562"/>
      <c r="BK18" s="592"/>
      <c r="BL18" s="583"/>
    </row>
    <row r="19" spans="1:64" s="1" customFormat="1" x14ac:dyDescent="0.2">
      <c r="A19" s="653"/>
      <c r="B19" s="653"/>
      <c r="C19" s="653"/>
      <c r="D19" s="653"/>
      <c r="E19" s="653"/>
      <c r="F19" s="653"/>
      <c r="G19" s="653"/>
      <c r="H19" s="653"/>
      <c r="I19" s="653"/>
      <c r="J19" s="653"/>
      <c r="K19" s="653"/>
      <c r="L19" s="653"/>
      <c r="M19" s="653"/>
      <c r="N19" s="653"/>
      <c r="O19" s="653"/>
      <c r="P19" s="653"/>
      <c r="Q19" s="653"/>
      <c r="R19" s="653"/>
      <c r="S19" s="429"/>
      <c r="T19" s="652"/>
      <c r="U19" s="652"/>
      <c r="V19" s="429"/>
      <c r="W19" s="652"/>
      <c r="X19" s="652"/>
      <c r="Y19" s="429"/>
      <c r="Z19" s="653"/>
      <c r="AA19" s="653"/>
      <c r="AB19" s="653"/>
      <c r="AC19" s="653"/>
      <c r="AD19" s="653"/>
      <c r="AE19" s="430"/>
      <c r="AF19" s="653"/>
      <c r="AG19" s="653"/>
      <c r="AH19" s="429"/>
      <c r="AI19" s="687"/>
      <c r="AJ19" s="687"/>
      <c r="AK19" s="93"/>
      <c r="AL19" s="91"/>
      <c r="AM19" s="3"/>
      <c r="AN19" s="3"/>
      <c r="AO19" s="3"/>
      <c r="AP19" s="3"/>
      <c r="AQ19" s="3"/>
      <c r="AR19" s="3"/>
      <c r="AS19" s="495"/>
      <c r="AT19" s="461"/>
      <c r="AU19" s="437"/>
      <c r="AY19" s="452"/>
      <c r="BB19" s="452"/>
      <c r="BD19" s="452"/>
      <c r="BH19" s="452"/>
      <c r="BI19" s="551"/>
      <c r="BJ19" s="560"/>
      <c r="BK19" s="590"/>
      <c r="BL19" s="581"/>
    </row>
    <row r="20" spans="1:64" s="14" customFormat="1" ht="12" x14ac:dyDescent="0.2">
      <c r="A20" s="433" t="s">
        <v>16</v>
      </c>
      <c r="B20" s="433"/>
      <c r="C20" s="433"/>
      <c r="D20" s="433"/>
      <c r="E20" s="433"/>
      <c r="F20" s="433"/>
      <c r="G20" s="433"/>
      <c r="H20" s="433"/>
      <c r="I20" s="433"/>
      <c r="J20" s="433"/>
      <c r="K20" s="433"/>
      <c r="L20" s="433"/>
      <c r="M20" s="433"/>
      <c r="N20" s="433"/>
      <c r="O20" s="433"/>
      <c r="P20" s="433"/>
      <c r="Q20" s="433"/>
      <c r="R20" s="433"/>
      <c r="S20" s="433"/>
      <c r="T20" s="431" t="s">
        <v>14</v>
      </c>
      <c r="U20" s="433"/>
      <c r="V20" s="433"/>
      <c r="W20" s="432" t="s">
        <v>10</v>
      </c>
      <c r="X20" s="431"/>
      <c r="Y20" s="431"/>
      <c r="Z20" s="432" t="s">
        <v>5</v>
      </c>
      <c r="AA20" s="431"/>
      <c r="AB20" s="431"/>
      <c r="AC20" s="431"/>
      <c r="AD20" s="431"/>
      <c r="AE20" s="433"/>
      <c r="AF20" s="431" t="s">
        <v>7</v>
      </c>
      <c r="AG20" s="431"/>
      <c r="AH20" s="431"/>
      <c r="AI20" s="438" t="s">
        <v>9</v>
      </c>
      <c r="AJ20" s="438"/>
      <c r="AK20" s="92"/>
      <c r="AL20" s="92"/>
      <c r="AM20" s="94"/>
      <c r="AN20" s="94"/>
      <c r="AO20" s="94"/>
      <c r="AP20" s="94"/>
      <c r="AQ20" s="94"/>
      <c r="AR20" s="94"/>
      <c r="AS20" s="498"/>
      <c r="AT20" s="615"/>
      <c r="AU20" s="441"/>
      <c r="AY20" s="447"/>
      <c r="BB20" s="447"/>
      <c r="BD20" s="447"/>
      <c r="BH20" s="447"/>
      <c r="BI20" s="554"/>
      <c r="BJ20" s="563"/>
      <c r="BK20" s="593"/>
      <c r="BL20" s="584"/>
    </row>
    <row r="21" spans="1:64" s="1" customFormat="1" x14ac:dyDescent="0.2">
      <c r="A21" s="653"/>
      <c r="B21" s="653"/>
      <c r="C21" s="653"/>
      <c r="D21" s="653"/>
      <c r="E21" s="653"/>
      <c r="F21" s="653"/>
      <c r="G21" s="653"/>
      <c r="H21" s="653"/>
      <c r="I21" s="653"/>
      <c r="J21" s="429"/>
      <c r="K21" s="653"/>
      <c r="L21" s="653"/>
      <c r="M21" s="653"/>
      <c r="N21" s="653"/>
      <c r="O21" s="653"/>
      <c r="P21" s="653"/>
      <c r="Q21" s="653"/>
      <c r="R21" s="653"/>
      <c r="S21" s="429"/>
      <c r="T21" s="653"/>
      <c r="U21" s="653"/>
      <c r="V21" s="653"/>
      <c r="W21" s="653"/>
      <c r="X21" s="653"/>
      <c r="Y21" s="653"/>
      <c r="Z21" s="653"/>
      <c r="AA21" s="653"/>
      <c r="AB21" s="653"/>
      <c r="AC21" s="653"/>
      <c r="AD21" s="653"/>
      <c r="AE21" s="653"/>
      <c r="AF21" s="653"/>
      <c r="AG21" s="653"/>
      <c r="AH21" s="653"/>
      <c r="AI21" s="653"/>
      <c r="AJ21" s="653"/>
      <c r="AK21" s="90"/>
      <c r="AL21" s="91"/>
      <c r="AM21" s="3"/>
      <c r="AN21" s="3"/>
      <c r="AO21" s="3"/>
      <c r="AP21" s="3"/>
      <c r="AQ21" s="3"/>
      <c r="AR21" s="3"/>
      <c r="AS21" s="495"/>
      <c r="AT21" s="461"/>
      <c r="AU21" s="437"/>
      <c r="AY21" s="452"/>
      <c r="BB21" s="452"/>
      <c r="BD21" s="452"/>
      <c r="BH21" s="452"/>
      <c r="BI21" s="551"/>
      <c r="BJ21" s="560"/>
      <c r="BK21" s="590"/>
      <c r="BL21" s="581"/>
    </row>
    <row r="22" spans="1:64" s="14" customFormat="1" ht="12" x14ac:dyDescent="0.2">
      <c r="A22" s="433" t="s">
        <v>11</v>
      </c>
      <c r="B22" s="433"/>
      <c r="C22" s="433"/>
      <c r="D22" s="433"/>
      <c r="E22" s="433"/>
      <c r="F22" s="433"/>
      <c r="G22" s="433"/>
      <c r="H22" s="433"/>
      <c r="I22" s="433"/>
      <c r="J22" s="433"/>
      <c r="K22" s="433" t="s">
        <v>12</v>
      </c>
      <c r="L22" s="433"/>
      <c r="M22" s="433"/>
      <c r="N22" s="433"/>
      <c r="O22" s="433"/>
      <c r="P22" s="433"/>
      <c r="Q22" s="433"/>
      <c r="R22" s="433"/>
      <c r="S22" s="433"/>
      <c r="T22" s="434" t="s">
        <v>13</v>
      </c>
      <c r="U22" s="433"/>
      <c r="V22" s="433"/>
      <c r="W22" s="433"/>
      <c r="X22" s="433"/>
      <c r="Y22" s="433"/>
      <c r="Z22" s="433"/>
      <c r="AA22" s="433"/>
      <c r="AB22" s="433"/>
      <c r="AC22" s="433"/>
      <c r="AD22" s="433"/>
      <c r="AE22" s="433"/>
      <c r="AF22" s="433"/>
      <c r="AG22" s="433"/>
      <c r="AH22" s="433"/>
      <c r="AI22" s="439"/>
      <c r="AJ22" s="439"/>
      <c r="AK22" s="95"/>
      <c r="AL22" s="95"/>
      <c r="AM22" s="94"/>
      <c r="AN22" s="94"/>
      <c r="AO22" s="94"/>
      <c r="AP22" s="94"/>
      <c r="AQ22" s="94"/>
      <c r="AR22" s="94"/>
      <c r="AS22" s="498"/>
      <c r="AT22" s="615"/>
      <c r="AU22" s="441"/>
      <c r="AY22" s="447"/>
      <c r="BB22" s="447"/>
      <c r="BD22" s="447"/>
      <c r="BH22" s="447"/>
      <c r="BI22" s="554"/>
      <c r="BJ22" s="563"/>
      <c r="BK22" s="593"/>
      <c r="BL22" s="584"/>
    </row>
    <row r="23" spans="1:64" s="1" customFormat="1" x14ac:dyDescent="0.2">
      <c r="A23" s="653"/>
      <c r="B23" s="653"/>
      <c r="C23" s="653"/>
      <c r="D23" s="653"/>
      <c r="E23" s="653"/>
      <c r="F23" s="653"/>
      <c r="G23" s="653"/>
      <c r="H23" s="653"/>
      <c r="I23" s="653"/>
      <c r="J23" s="429"/>
      <c r="K23" s="653"/>
      <c r="L23" s="653"/>
      <c r="M23" s="653"/>
      <c r="N23" s="653"/>
      <c r="O23" s="653"/>
      <c r="P23" s="653"/>
      <c r="Q23" s="653"/>
      <c r="R23" s="653"/>
      <c r="S23" s="653"/>
      <c r="T23" s="653"/>
      <c r="U23" s="653"/>
      <c r="V23" s="653"/>
      <c r="W23" s="653"/>
      <c r="X23" s="653"/>
      <c r="Y23" s="653"/>
      <c r="Z23" s="653"/>
      <c r="AA23" s="653"/>
      <c r="AB23" s="653"/>
      <c r="AC23" s="653"/>
      <c r="AD23" s="653"/>
      <c r="AE23" s="653"/>
      <c r="AF23" s="653"/>
      <c r="AG23" s="653"/>
      <c r="AH23" s="653"/>
      <c r="AI23" s="653"/>
      <c r="AJ23" s="653"/>
      <c r="AK23" s="90"/>
      <c r="AL23" s="91"/>
      <c r="AM23" s="3"/>
      <c r="AN23" s="3"/>
      <c r="AO23" s="3"/>
      <c r="AP23" s="3"/>
      <c r="AQ23" s="3"/>
      <c r="AR23" s="3"/>
      <c r="AS23" s="495"/>
      <c r="AT23" s="461"/>
      <c r="AU23" s="437"/>
      <c r="AY23" s="452"/>
      <c r="BB23" s="452"/>
      <c r="BD23" s="452"/>
      <c r="BH23" s="452"/>
      <c r="BI23" s="551"/>
      <c r="BJ23" s="560"/>
      <c r="BK23" s="590"/>
      <c r="BL23" s="581"/>
    </row>
    <row r="24" spans="1:64" s="14" customFormat="1" ht="12.75" x14ac:dyDescent="0.2">
      <c r="A24" s="433" t="s">
        <v>17</v>
      </c>
      <c r="B24" s="433"/>
      <c r="C24" s="433"/>
      <c r="D24" s="433"/>
      <c r="E24" s="433"/>
      <c r="F24" s="433"/>
      <c r="G24" s="433"/>
      <c r="H24" s="433"/>
      <c r="I24" s="433"/>
      <c r="J24" s="433"/>
      <c r="K24" s="433" t="s">
        <v>571</v>
      </c>
      <c r="L24" s="433"/>
      <c r="M24" s="433"/>
      <c r="N24" s="433"/>
      <c r="O24" s="433"/>
      <c r="P24" s="433"/>
      <c r="Q24" s="433"/>
      <c r="R24" s="433"/>
      <c r="S24" s="433"/>
      <c r="T24" s="434"/>
      <c r="U24" s="433"/>
      <c r="V24" s="433"/>
      <c r="W24" s="433"/>
      <c r="X24" s="433"/>
      <c r="Y24" s="433"/>
      <c r="Z24" s="433"/>
      <c r="AA24" s="433"/>
      <c r="AB24" s="433"/>
      <c r="AC24" s="442"/>
      <c r="AD24" s="433"/>
      <c r="AE24" s="433"/>
      <c r="AF24" s="433"/>
      <c r="AG24" s="433"/>
      <c r="AH24" s="433"/>
      <c r="AI24" s="439"/>
      <c r="AJ24" s="439"/>
      <c r="AK24" s="95"/>
      <c r="AL24" s="95"/>
      <c r="AM24" s="94"/>
      <c r="AN24" s="94"/>
      <c r="AO24" s="94"/>
      <c r="AP24" s="94"/>
      <c r="AQ24" s="94"/>
      <c r="AR24" s="94"/>
      <c r="AS24" s="498"/>
      <c r="AT24" s="615"/>
      <c r="AU24" s="441"/>
      <c r="AY24" s="447"/>
      <c r="BB24" s="447"/>
      <c r="BD24" s="447"/>
      <c r="BH24" s="447"/>
      <c r="BI24" s="554"/>
      <c r="BJ24" s="563"/>
      <c r="BK24" s="593"/>
      <c r="BL24" s="584"/>
    </row>
    <row r="25" spans="1:64" s="1" customFormat="1" ht="14.25" customHeight="1" x14ac:dyDescent="0.2">
      <c r="A25" s="653"/>
      <c r="B25" s="653"/>
      <c r="C25" s="653"/>
      <c r="D25" s="653"/>
      <c r="E25" s="653"/>
      <c r="F25" s="653"/>
      <c r="G25" s="653"/>
      <c r="H25" s="653"/>
      <c r="I25" s="653"/>
      <c r="J25" s="429"/>
      <c r="K25" s="653"/>
      <c r="L25" s="653"/>
      <c r="M25" s="653"/>
      <c r="N25" s="653"/>
      <c r="O25" s="653"/>
      <c r="P25" s="653"/>
      <c r="Q25" s="653"/>
      <c r="R25" s="653"/>
      <c r="S25" s="429"/>
      <c r="T25" s="659"/>
      <c r="U25" s="659"/>
      <c r="V25" s="659"/>
      <c r="W25" s="659"/>
      <c r="X25" s="659"/>
      <c r="Y25" s="437"/>
      <c r="Z25" s="653"/>
      <c r="AA25" s="653"/>
      <c r="AB25" s="653"/>
      <c r="AC25" s="653"/>
      <c r="AD25" s="653"/>
      <c r="AE25" s="653"/>
      <c r="AF25" s="653"/>
      <c r="AG25" s="653"/>
      <c r="AH25" s="653"/>
      <c r="AI25" s="653"/>
      <c r="AJ25" s="653"/>
      <c r="AK25" s="90"/>
      <c r="AL25" s="26"/>
      <c r="AM25" s="3"/>
      <c r="AN25" s="3"/>
      <c r="AO25" s="3"/>
      <c r="AP25" s="3"/>
      <c r="AQ25" s="3"/>
      <c r="AR25" s="3"/>
      <c r="AS25" s="495"/>
      <c r="AT25" s="461"/>
      <c r="AU25" s="437"/>
      <c r="AY25" s="452"/>
      <c r="BB25" s="452"/>
      <c r="BD25" s="452"/>
      <c r="BH25" s="452"/>
      <c r="BI25" s="551"/>
      <c r="BJ25" s="560"/>
      <c r="BK25" s="590"/>
      <c r="BL25" s="581"/>
    </row>
    <row r="26" spans="1:64" s="14" customFormat="1" ht="12" x14ac:dyDescent="0.2">
      <c r="A26" s="433" t="s">
        <v>18</v>
      </c>
      <c r="B26" s="433"/>
      <c r="C26" s="433"/>
      <c r="D26" s="433"/>
      <c r="E26" s="433"/>
      <c r="F26" s="433"/>
      <c r="G26" s="433"/>
      <c r="H26" s="433"/>
      <c r="I26" s="433"/>
      <c r="J26" s="433"/>
      <c r="K26" s="433" t="s">
        <v>127</v>
      </c>
      <c r="L26" s="433"/>
      <c r="M26" s="433"/>
      <c r="N26" s="433"/>
      <c r="O26" s="433"/>
      <c r="P26" s="433"/>
      <c r="Q26" s="433"/>
      <c r="R26" s="433"/>
      <c r="S26" s="433"/>
      <c r="T26" s="433" t="s">
        <v>635</v>
      </c>
      <c r="U26" s="433"/>
      <c r="V26" s="433"/>
      <c r="W26" s="433"/>
      <c r="X26" s="433"/>
      <c r="Y26" s="441"/>
      <c r="Z26" s="441" t="s">
        <v>291</v>
      </c>
      <c r="AA26" s="441"/>
      <c r="AB26" s="440"/>
      <c r="AC26" s="440"/>
      <c r="AD26" s="440"/>
      <c r="AE26" s="440"/>
      <c r="AF26" s="440"/>
      <c r="AG26" s="440"/>
      <c r="AH26" s="440"/>
      <c r="AI26" s="440"/>
      <c r="AJ26" s="440"/>
      <c r="AK26" s="96"/>
      <c r="AL26" s="96"/>
      <c r="AM26" s="94"/>
      <c r="AN26" s="94"/>
      <c r="AO26" s="94"/>
      <c r="AP26" s="94"/>
      <c r="AQ26" s="94"/>
      <c r="AR26" s="94"/>
      <c r="AS26" s="498"/>
      <c r="AT26" s="615"/>
      <c r="AU26" s="441"/>
      <c r="AY26" s="447"/>
      <c r="BB26" s="447"/>
      <c r="BD26" s="447"/>
      <c r="BH26" s="447"/>
      <c r="BI26" s="554"/>
      <c r="BJ26" s="563"/>
      <c r="BK26" s="593"/>
      <c r="BL26" s="584"/>
    </row>
    <row r="27" spans="1:64" s="14" customFormat="1" ht="12" x14ac:dyDescent="0.2">
      <c r="T27" s="44"/>
      <c r="U27" s="44"/>
      <c r="V27" s="44"/>
      <c r="W27" s="44"/>
      <c r="X27" s="44"/>
      <c r="Y27" s="44"/>
      <c r="Z27" s="44"/>
      <c r="AA27" s="44"/>
      <c r="AB27" s="44"/>
      <c r="AC27" s="44"/>
      <c r="AD27" s="44"/>
      <c r="AE27" s="44"/>
      <c r="AF27" s="44"/>
      <c r="AG27" s="44"/>
      <c r="AH27" s="44"/>
      <c r="AI27" s="44"/>
      <c r="AJ27" s="44"/>
      <c r="AK27" s="96"/>
      <c r="AL27" s="96"/>
      <c r="AM27" s="94"/>
      <c r="AN27" s="94"/>
      <c r="AO27" s="94"/>
      <c r="AP27" s="94"/>
      <c r="AQ27" s="94"/>
      <c r="AR27" s="94"/>
      <c r="AS27" s="498"/>
      <c r="AT27" s="615"/>
      <c r="AU27" s="441"/>
      <c r="AY27" s="447"/>
      <c r="BB27" s="447"/>
      <c r="BD27" s="447"/>
      <c r="BH27" s="447"/>
      <c r="BI27" s="554"/>
      <c r="BJ27" s="563"/>
      <c r="BK27" s="593"/>
      <c r="BL27" s="584"/>
    </row>
    <row r="28" spans="1:64" s="14" customFormat="1" ht="20.25" x14ac:dyDescent="0.3">
      <c r="A28" s="2" t="s">
        <v>21</v>
      </c>
      <c r="T28" s="12"/>
      <c r="U28" s="12"/>
      <c r="V28" s="12"/>
      <c r="W28" s="12"/>
      <c r="X28" s="12"/>
      <c r="Y28" s="12"/>
      <c r="Z28" s="12"/>
      <c r="AA28" s="12"/>
      <c r="AB28" s="12"/>
      <c r="AC28" s="12"/>
      <c r="AD28" s="12"/>
      <c r="AE28" s="12"/>
      <c r="AF28" s="12"/>
      <c r="AG28" s="12"/>
      <c r="AH28" s="12"/>
      <c r="AI28" s="36"/>
      <c r="AJ28" s="36"/>
      <c r="AK28" s="97"/>
      <c r="AL28" s="97"/>
      <c r="AM28" s="94"/>
      <c r="AN28" s="94"/>
      <c r="AO28" s="94"/>
      <c r="AP28" s="94"/>
      <c r="AQ28" s="94"/>
      <c r="AR28" s="94"/>
      <c r="AS28" s="498"/>
      <c r="AT28" s="615"/>
      <c r="AU28" s="441"/>
      <c r="AY28" s="447"/>
      <c r="BB28" s="447"/>
      <c r="BD28" s="447"/>
      <c r="BH28" s="447"/>
      <c r="BI28" s="554"/>
      <c r="BJ28" s="563"/>
      <c r="BK28" s="593"/>
      <c r="BL28" s="584"/>
    </row>
    <row r="29" spans="1:64" s="14" customFormat="1" x14ac:dyDescent="0.2">
      <c r="A29" s="653"/>
      <c r="B29" s="653"/>
      <c r="C29" s="653"/>
      <c r="D29" s="653"/>
      <c r="E29" s="653"/>
      <c r="F29" s="653"/>
      <c r="G29" s="653"/>
      <c r="H29" s="653"/>
      <c r="I29" s="653"/>
      <c r="J29" s="653"/>
      <c r="K29" s="653"/>
      <c r="L29" s="653"/>
      <c r="M29" s="653"/>
      <c r="N29" s="653"/>
      <c r="O29" s="653"/>
      <c r="P29" s="653"/>
      <c r="Q29" s="653"/>
      <c r="R29" s="653"/>
      <c r="S29" s="444"/>
      <c r="T29" s="688"/>
      <c r="U29" s="688"/>
      <c r="V29" s="688"/>
      <c r="W29" s="688"/>
      <c r="X29" s="688"/>
      <c r="Y29" s="451"/>
      <c r="Z29" s="688"/>
      <c r="AA29" s="688"/>
      <c r="AB29" s="688"/>
      <c r="AC29" s="688"/>
      <c r="AD29" s="688"/>
      <c r="AE29" s="451"/>
      <c r="AF29" s="688"/>
      <c r="AG29" s="688"/>
      <c r="AH29" s="688"/>
      <c r="AI29" s="688"/>
      <c r="AJ29" s="688"/>
      <c r="AK29" s="90"/>
      <c r="AL29" s="91"/>
      <c r="AM29" s="94"/>
      <c r="AN29" s="94"/>
      <c r="AO29" s="94"/>
      <c r="AP29" s="94"/>
      <c r="AQ29" s="94"/>
      <c r="AR29" s="94"/>
      <c r="AS29" s="498"/>
      <c r="AT29" s="615"/>
      <c r="AU29" s="441"/>
      <c r="AY29" s="447"/>
      <c r="BB29" s="447"/>
      <c r="BD29" s="447"/>
      <c r="BH29" s="447"/>
      <c r="BI29" s="554"/>
      <c r="BJ29" s="563"/>
      <c r="BK29" s="593"/>
      <c r="BL29" s="584"/>
    </row>
    <row r="30" spans="1:64" s="14" customFormat="1" ht="12" x14ac:dyDescent="0.2">
      <c r="A30" s="445" t="s">
        <v>22</v>
      </c>
      <c r="B30" s="445"/>
      <c r="C30" s="445"/>
      <c r="D30" s="445"/>
      <c r="E30" s="445"/>
      <c r="F30" s="445"/>
      <c r="G30" s="445"/>
      <c r="H30" s="445"/>
      <c r="I30" s="445"/>
      <c r="J30" s="445"/>
      <c r="K30" s="445"/>
      <c r="L30" s="445"/>
      <c r="M30" s="445"/>
      <c r="N30" s="445"/>
      <c r="O30" s="445"/>
      <c r="P30" s="445"/>
      <c r="Q30" s="445"/>
      <c r="R30" s="445"/>
      <c r="S30" s="445"/>
      <c r="T30" s="446" t="s">
        <v>620</v>
      </c>
      <c r="U30" s="445"/>
      <c r="V30" s="445"/>
      <c r="W30" s="445"/>
      <c r="X30" s="445"/>
      <c r="Y30" s="445"/>
      <c r="Z30" s="445" t="s">
        <v>621</v>
      </c>
      <c r="AA30" s="445"/>
      <c r="AB30" s="445"/>
      <c r="AC30" s="445"/>
      <c r="AD30" s="445"/>
      <c r="AE30" s="445"/>
      <c r="AF30" s="445" t="s">
        <v>622</v>
      </c>
      <c r="AG30" s="445"/>
      <c r="AH30" s="445"/>
      <c r="AI30" s="449"/>
      <c r="AJ30" s="449"/>
      <c r="AK30" s="92"/>
      <c r="AL30" s="92"/>
      <c r="AM30" s="94"/>
      <c r="AN30" s="94"/>
      <c r="AO30" s="94"/>
      <c r="AP30" s="94"/>
      <c r="AQ30" s="94"/>
      <c r="AR30" s="94"/>
      <c r="AS30" s="498"/>
      <c r="AT30" s="615"/>
      <c r="AU30" s="441"/>
      <c r="AY30" s="447"/>
      <c r="BB30" s="447"/>
      <c r="BD30" s="447"/>
      <c r="BH30" s="447"/>
      <c r="BI30" s="554"/>
      <c r="BJ30" s="563"/>
      <c r="BK30" s="593"/>
      <c r="BL30" s="584"/>
    </row>
    <row r="31" spans="1:64" s="1" customFormat="1" x14ac:dyDescent="0.2">
      <c r="A31" s="653"/>
      <c r="B31" s="653"/>
      <c r="C31" s="653"/>
      <c r="D31" s="653"/>
      <c r="E31" s="653"/>
      <c r="F31" s="653"/>
      <c r="G31" s="653"/>
      <c r="H31" s="653"/>
      <c r="I31" s="653"/>
      <c r="J31" s="444"/>
      <c r="K31" s="653"/>
      <c r="L31" s="653"/>
      <c r="M31" s="653"/>
      <c r="N31" s="653"/>
      <c r="O31" s="653"/>
      <c r="P31" s="653"/>
      <c r="Q31" s="653"/>
      <c r="R31" s="653"/>
      <c r="S31" s="444"/>
      <c r="T31" s="653"/>
      <c r="U31" s="653"/>
      <c r="V31" s="653"/>
      <c r="W31" s="653"/>
      <c r="X31" s="653"/>
      <c r="Y31" s="653"/>
      <c r="Z31" s="653"/>
      <c r="AA31" s="653"/>
      <c r="AB31" s="653"/>
      <c r="AC31" s="653"/>
      <c r="AD31" s="653"/>
      <c r="AE31" s="653"/>
      <c r="AF31" s="653"/>
      <c r="AG31" s="653"/>
      <c r="AH31" s="653"/>
      <c r="AI31" s="653"/>
      <c r="AJ31" s="653"/>
      <c r="AK31" s="90"/>
      <c r="AL31" s="91"/>
      <c r="AM31" s="3"/>
      <c r="AN31" s="3"/>
      <c r="AO31" s="3"/>
      <c r="AP31" s="3"/>
      <c r="AQ31" s="3"/>
      <c r="AR31" s="3"/>
      <c r="AS31" s="495"/>
      <c r="AT31" s="461"/>
      <c r="AU31" s="437"/>
      <c r="AY31" s="452"/>
      <c r="BB31" s="452"/>
      <c r="BD31" s="452"/>
      <c r="BH31" s="452"/>
      <c r="BI31" s="551"/>
      <c r="BJ31" s="560"/>
      <c r="BK31" s="590"/>
      <c r="BL31" s="581"/>
    </row>
    <row r="32" spans="1:64" s="14" customFormat="1" ht="12" x14ac:dyDescent="0.2">
      <c r="A32" s="447" t="s">
        <v>11</v>
      </c>
      <c r="B32" s="447"/>
      <c r="C32" s="447"/>
      <c r="D32" s="447"/>
      <c r="E32" s="447"/>
      <c r="F32" s="447"/>
      <c r="G32" s="447"/>
      <c r="H32" s="447"/>
      <c r="I32" s="447"/>
      <c r="J32" s="447"/>
      <c r="K32" s="447" t="s">
        <v>12</v>
      </c>
      <c r="L32" s="447"/>
      <c r="M32" s="447"/>
      <c r="N32" s="447"/>
      <c r="O32" s="447"/>
      <c r="P32" s="447"/>
      <c r="Q32" s="447"/>
      <c r="R32" s="447"/>
      <c r="S32" s="447"/>
      <c r="T32" s="448" t="s">
        <v>13</v>
      </c>
      <c r="U32" s="447"/>
      <c r="V32" s="447"/>
      <c r="W32" s="447"/>
      <c r="X32" s="447"/>
      <c r="Y32" s="447"/>
      <c r="Z32" s="447"/>
      <c r="AA32" s="447"/>
      <c r="AB32" s="447"/>
      <c r="AC32" s="447"/>
      <c r="AD32" s="447"/>
      <c r="AE32" s="447"/>
      <c r="AF32" s="447"/>
      <c r="AG32" s="447"/>
      <c r="AH32" s="447"/>
      <c r="AI32" s="450"/>
      <c r="AJ32" s="450"/>
      <c r="AK32" s="95"/>
      <c r="AL32" s="95"/>
      <c r="AM32" s="94"/>
      <c r="AN32" s="94"/>
      <c r="AO32" s="94"/>
      <c r="AP32" s="94"/>
      <c r="AQ32" s="94"/>
      <c r="AR32" s="94"/>
      <c r="AS32" s="498"/>
      <c r="AT32" s="615"/>
      <c r="AU32" s="441"/>
      <c r="AY32" s="447"/>
      <c r="BB32" s="447"/>
      <c r="BD32" s="447"/>
      <c r="BH32" s="447"/>
      <c r="BI32" s="554"/>
      <c r="BJ32" s="563"/>
      <c r="BK32" s="593"/>
      <c r="BL32" s="584"/>
    </row>
    <row r="33" spans="1:64" s="4" customFormat="1" ht="12" x14ac:dyDescent="0.2">
      <c r="T33" s="18"/>
      <c r="U33" s="18"/>
      <c r="V33" s="18"/>
      <c r="W33" s="18"/>
      <c r="X33" s="18"/>
      <c r="Y33" s="18"/>
      <c r="Z33" s="18"/>
      <c r="AA33" s="18"/>
      <c r="AB33" s="18"/>
      <c r="AC33" s="18"/>
      <c r="AD33" s="18"/>
      <c r="AE33" s="18"/>
      <c r="AF33" s="18"/>
      <c r="AG33" s="18"/>
      <c r="AH33" s="18"/>
      <c r="AI33" s="37"/>
      <c r="AJ33" s="37"/>
      <c r="AK33" s="98"/>
      <c r="AL33" s="98"/>
      <c r="AM33" s="45"/>
      <c r="AN33" s="45"/>
      <c r="AO33" s="45"/>
      <c r="AP33" s="45"/>
      <c r="AQ33" s="45"/>
      <c r="AR33" s="45"/>
      <c r="AS33" s="496"/>
      <c r="AT33" s="460"/>
      <c r="AU33" s="16"/>
      <c r="AY33" s="454"/>
      <c r="BB33" s="454"/>
      <c r="BD33" s="454"/>
      <c r="BH33" s="454"/>
      <c r="BI33" s="552"/>
      <c r="BJ33" s="561"/>
      <c r="BK33" s="591"/>
      <c r="BL33" s="582"/>
    </row>
    <row r="34" spans="1:64" s="1" customFormat="1" ht="20.25" x14ac:dyDescent="0.3">
      <c r="A34" s="2" t="s">
        <v>19</v>
      </c>
      <c r="T34" s="5"/>
      <c r="X34" s="5"/>
      <c r="Y34" s="5"/>
      <c r="Z34" s="5"/>
      <c r="AA34" s="5"/>
      <c r="AB34" s="5"/>
      <c r="AC34" s="5"/>
      <c r="AD34" s="5"/>
      <c r="AE34" s="5"/>
      <c r="AF34" s="5"/>
      <c r="AG34" s="5"/>
      <c r="AH34" s="5"/>
      <c r="AI34" s="38"/>
      <c r="AJ34" s="38"/>
      <c r="AK34" s="91"/>
      <c r="AL34" s="91"/>
      <c r="AM34" s="3"/>
      <c r="AN34" s="3"/>
      <c r="AO34" s="3"/>
      <c r="AP34" s="3"/>
      <c r="AQ34" s="3"/>
      <c r="AR34" s="3"/>
      <c r="AS34" s="495"/>
      <c r="AT34" s="461"/>
      <c r="AU34" s="437"/>
      <c r="AY34" s="452"/>
      <c r="BB34" s="452"/>
      <c r="BD34" s="452"/>
      <c r="BH34" s="452"/>
      <c r="BI34" s="551"/>
      <c r="BJ34" s="560"/>
      <c r="BK34" s="590"/>
      <c r="BL34" s="581"/>
    </row>
    <row r="35" spans="1:64" s="9" customFormat="1" ht="12" x14ac:dyDescent="0.2">
      <c r="A35" s="8"/>
      <c r="B35" s="8"/>
      <c r="T35" s="10"/>
      <c r="AI35" s="39"/>
      <c r="AJ35" s="39"/>
      <c r="AK35" s="99"/>
      <c r="AL35" s="99"/>
      <c r="AM35" s="100"/>
      <c r="AN35" s="100"/>
      <c r="AO35" s="100"/>
      <c r="AP35" s="100"/>
      <c r="AQ35" s="100"/>
      <c r="AR35" s="100"/>
      <c r="AS35" s="499"/>
      <c r="AT35" s="606"/>
      <c r="AU35" s="401"/>
      <c r="BI35" s="555"/>
      <c r="BJ35" s="564"/>
      <c r="BK35" s="594"/>
      <c r="BL35" s="585"/>
    </row>
    <row r="36" spans="1:64" s="4" customFormat="1" ht="12" x14ac:dyDescent="0.2">
      <c r="A36" s="15"/>
      <c r="B36" s="4" t="s">
        <v>636</v>
      </c>
      <c r="T36" s="682">
        <f>SUM($AI$76,$AI$101,$AI$118,$AI$130,$AI$143,$AI$159,$AI$170,$AI$182,$AI$191)</f>
        <v>0</v>
      </c>
      <c r="U36" s="682"/>
      <c r="V36" s="682"/>
      <c r="W36" s="73" t="s">
        <v>410</v>
      </c>
      <c r="X36" s="16"/>
      <c r="Y36" s="16"/>
      <c r="Z36" s="45"/>
      <c r="AA36" s="45"/>
      <c r="AB36" s="45"/>
      <c r="AC36" s="45"/>
      <c r="AD36" s="45"/>
      <c r="AE36" s="45"/>
      <c r="AF36" s="45"/>
      <c r="AG36" s="45"/>
      <c r="AH36" s="45"/>
      <c r="AI36" s="74"/>
      <c r="AJ36" s="33"/>
      <c r="AK36" s="116" t="b">
        <v>0</v>
      </c>
      <c r="AL36" s="74"/>
      <c r="AM36" s="45"/>
      <c r="AN36" s="45" t="s">
        <v>781</v>
      </c>
      <c r="AO36" s="45"/>
      <c r="AP36" s="45"/>
      <c r="AQ36" s="74">
        <f>SUM($AI$76,$AI$101,$AI$118,$AI$130,$AI$143,$AI$159,$AI$170,$AI$182,$AI$191)</f>
        <v>0</v>
      </c>
      <c r="AR36" s="45"/>
      <c r="AS36" s="496"/>
      <c r="AT36" s="460"/>
      <c r="AU36" s="16"/>
      <c r="AY36" s="454"/>
      <c r="BB36" s="454"/>
      <c r="BD36" s="454"/>
      <c r="BH36" s="454"/>
      <c r="BI36" s="552"/>
      <c r="BJ36" s="561"/>
      <c r="BK36" s="591"/>
      <c r="BL36" s="582"/>
    </row>
    <row r="37" spans="1:64" s="4" customFormat="1" ht="12" x14ac:dyDescent="0.2">
      <c r="A37" s="15"/>
      <c r="B37" s="4" t="s">
        <v>637</v>
      </c>
      <c r="T37" s="683" t="str">
        <f>IF($AK$50,IF(SUMIFS($AI$61:$AI$191,$AK$61:$AK$191,TRUE)&gt;80000,80000,SUMIFS($AI$61:$AI$191,$AK$61:$AK$191,TRUE)),"TBD")</f>
        <v>TBD</v>
      </c>
      <c r="U37" s="683"/>
      <c r="V37" s="683"/>
      <c r="W37" s="11" t="s">
        <v>411</v>
      </c>
      <c r="X37" s="16"/>
      <c r="Y37" s="16"/>
      <c r="Z37" s="45"/>
      <c r="AA37" s="45"/>
      <c r="AB37" s="45"/>
      <c r="AC37" s="45"/>
      <c r="AD37" s="45"/>
      <c r="AE37" s="45"/>
      <c r="AF37" s="45"/>
      <c r="AG37" s="45"/>
      <c r="AH37" s="45"/>
      <c r="AI37" s="74"/>
      <c r="AJ37" s="33"/>
      <c r="AK37" s="116" t="b">
        <v>0</v>
      </c>
      <c r="AL37" s="74"/>
      <c r="AM37" s="45"/>
      <c r="AN37" s="45" t="s">
        <v>782</v>
      </c>
      <c r="AO37" s="45"/>
      <c r="AP37" s="45"/>
      <c r="AQ37" s="406" t="str">
        <f>IF($AK$50,IF(SUMIFS($AI$61:$AI$191,$AK$61:$AK$191,TRUE)&gt;80000,80000,SUMIFS($AI$61:$AI$191,$AK$61:$AK$191,TRUE)),"TBD")</f>
        <v>TBD</v>
      </c>
      <c r="AR37" s="45"/>
      <c r="AS37" s="496"/>
      <c r="AT37" s="460"/>
      <c r="AU37" s="16"/>
      <c r="AY37" s="454"/>
      <c r="BB37" s="454"/>
      <c r="BD37" s="454"/>
      <c r="BH37" s="454"/>
      <c r="BI37" s="552"/>
      <c r="BJ37" s="561"/>
      <c r="BK37" s="591"/>
      <c r="BL37" s="582"/>
    </row>
    <row r="38" spans="1:64" s="4" customFormat="1" ht="12" x14ac:dyDescent="0.2">
      <c r="A38" s="15"/>
      <c r="B38" s="4" t="s">
        <v>418</v>
      </c>
      <c r="W38" s="4" t="s">
        <v>412</v>
      </c>
      <c r="AI38" s="33"/>
      <c r="AJ38" s="33"/>
      <c r="AK38" s="116" t="b">
        <v>0</v>
      </c>
      <c r="AL38" s="74"/>
      <c r="AM38" s="45"/>
      <c r="AN38" s="45"/>
      <c r="AO38" s="45"/>
      <c r="AP38" s="45"/>
      <c r="AQ38" s="45"/>
      <c r="AR38" s="45"/>
      <c r="AS38" s="496"/>
      <c r="AT38" s="460"/>
      <c r="AU38" s="16"/>
      <c r="AY38" s="454"/>
      <c r="BB38" s="454"/>
      <c r="BD38" s="454"/>
      <c r="BH38" s="454"/>
      <c r="BI38" s="552"/>
      <c r="BJ38" s="561"/>
      <c r="BK38" s="591"/>
      <c r="BL38" s="582"/>
    </row>
    <row r="39" spans="1:64" s="4" customFormat="1" ht="12" x14ac:dyDescent="0.2">
      <c r="B39" s="6"/>
      <c r="AI39" s="33"/>
      <c r="AJ39" s="33"/>
      <c r="AK39" s="74"/>
      <c r="AL39" s="74"/>
      <c r="AM39" s="45"/>
      <c r="AN39" s="45"/>
      <c r="AO39" s="45"/>
      <c r="AP39" s="45"/>
      <c r="AQ39" s="45"/>
      <c r="AR39" s="45"/>
      <c r="AS39" s="496"/>
      <c r="AT39" s="460"/>
      <c r="AU39" s="16"/>
      <c r="AY39" s="454"/>
      <c r="BB39" s="454"/>
      <c r="BD39" s="454"/>
      <c r="BH39" s="454"/>
      <c r="BI39" s="552"/>
      <c r="BJ39" s="561"/>
      <c r="BK39" s="591"/>
      <c r="BL39" s="582"/>
    </row>
    <row r="40" spans="1:64" s="4" customFormat="1" ht="12" x14ac:dyDescent="0.2">
      <c r="A40" s="4" t="s">
        <v>20</v>
      </c>
      <c r="H40" s="681" t="str">
        <f>IF(SUM($AS$61:$AS$70)&gt;0,$A$58&amp;", ","")&amp;IF(SUM($AS$81:$AS$90)&gt;0,$A$78&amp;", ","")&amp;IF(SUM($AS$110:$AS$114)&gt;0,$A$107&amp;", ","")&amp;IF(SUM($AS$122:$AS$126)&gt;0,$A$119&amp;", ","")&amp;IF(SUM($AS$134:$AS$138)&gt;0,$A$131&amp;", ","")&amp;IF(SUM($AS$152:$AS$166)&gt;0,$A$149&amp;", ","")&amp;IF(SUM($AS$174:$AS$178)&gt;0,$A$171&amp;", ","")&amp;IF(SUM($AS$186:$AS$190)&gt;0,$A$183&amp;", ","")&amp;IF(SUM($AS$61:$AS$190)&gt;0,"measures","")</f>
        <v/>
      </c>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681"/>
      <c r="AJ40" s="9"/>
      <c r="AK40" s="9"/>
      <c r="AL40" s="9"/>
      <c r="AM40" s="9"/>
      <c r="AN40" s="9"/>
      <c r="AO40" s="9"/>
      <c r="AP40" s="9"/>
      <c r="AQ40" s="9"/>
      <c r="AR40" s="9"/>
      <c r="AS40" s="499"/>
      <c r="AT40" s="460"/>
      <c r="AU40" s="16"/>
      <c r="AY40" s="454"/>
      <c r="BB40" s="454"/>
      <c r="BD40" s="454"/>
      <c r="BH40" s="454"/>
      <c r="BI40" s="552"/>
      <c r="BJ40" s="561"/>
      <c r="BK40" s="591"/>
      <c r="BL40" s="582"/>
    </row>
    <row r="41" spans="1:64" s="4" customFormat="1" ht="12" x14ac:dyDescent="0.2">
      <c r="T41" s="6"/>
      <c r="AI41" s="33"/>
      <c r="AJ41" s="33"/>
      <c r="AK41" s="74"/>
      <c r="AL41" s="74"/>
      <c r="AM41" s="45"/>
      <c r="AN41" s="45"/>
      <c r="AO41" s="45"/>
      <c r="AP41" s="45"/>
      <c r="AQ41" s="45"/>
      <c r="AR41" s="45"/>
      <c r="AS41" s="496"/>
      <c r="AT41" s="460"/>
      <c r="AU41" s="16"/>
      <c r="AY41" s="454"/>
      <c r="BB41" s="454"/>
      <c r="BD41" s="454"/>
      <c r="BH41" s="454"/>
      <c r="BI41" s="552"/>
      <c r="BJ41" s="561"/>
      <c r="BK41" s="591"/>
      <c r="BL41" s="582"/>
    </row>
    <row r="42" spans="1:64" s="1" customFormat="1" ht="20.25" x14ac:dyDescent="0.3">
      <c r="A42" s="2" t="s">
        <v>607</v>
      </c>
      <c r="T42" s="23" t="s">
        <v>28</v>
      </c>
      <c r="U42" s="24"/>
      <c r="V42" s="24"/>
      <c r="W42" s="24"/>
      <c r="X42" s="24"/>
      <c r="Y42" s="24"/>
      <c r="Z42" s="24"/>
      <c r="AA42" s="24"/>
      <c r="AB42" s="24"/>
      <c r="AC42" s="24"/>
      <c r="AD42" s="24"/>
      <c r="AE42" s="24"/>
      <c r="AF42" s="24"/>
      <c r="AG42" s="24"/>
      <c r="AH42" s="24"/>
      <c r="AI42" s="41"/>
      <c r="AJ42" s="41"/>
      <c r="AK42" s="32"/>
      <c r="AL42" s="32"/>
      <c r="AM42" s="3"/>
      <c r="AN42" s="3"/>
      <c r="AO42" s="3"/>
      <c r="AP42" s="3"/>
      <c r="AQ42" s="3"/>
      <c r="AR42" s="3"/>
      <c r="AS42" s="495"/>
      <c r="AT42" s="461"/>
      <c r="AU42" s="437"/>
      <c r="AY42" s="452"/>
      <c r="BB42" s="452"/>
      <c r="BD42" s="452"/>
      <c r="BH42" s="452"/>
      <c r="BI42" s="551"/>
      <c r="BJ42" s="560"/>
      <c r="BK42" s="590"/>
      <c r="BL42" s="581"/>
    </row>
    <row r="43" spans="1:64" s="1" customFormat="1" x14ac:dyDescent="0.2">
      <c r="A43" s="653"/>
      <c r="B43" s="653"/>
      <c r="C43" s="653"/>
      <c r="D43" s="653"/>
      <c r="E43" s="653"/>
      <c r="F43" s="653"/>
      <c r="G43" s="653"/>
      <c r="H43" s="653"/>
      <c r="I43" s="653"/>
      <c r="J43" s="653"/>
      <c r="K43" s="653"/>
      <c r="L43" s="653"/>
      <c r="M43" s="653"/>
      <c r="N43" s="653"/>
      <c r="O43" s="653"/>
      <c r="P43" s="653"/>
      <c r="Q43" s="653"/>
      <c r="R43" s="653"/>
      <c r="S43" s="452"/>
      <c r="T43" s="658"/>
      <c r="U43" s="658"/>
      <c r="V43" s="658"/>
      <c r="W43" s="658"/>
      <c r="X43" s="658"/>
      <c r="Y43" s="658"/>
      <c r="Z43" s="658"/>
      <c r="AA43" s="658"/>
      <c r="AB43" s="658"/>
      <c r="AC43" s="658"/>
      <c r="AD43" s="658"/>
      <c r="AE43" s="658"/>
      <c r="AF43" s="658"/>
      <c r="AG43" s="658"/>
      <c r="AH43" s="658"/>
      <c r="AI43" s="658"/>
      <c r="AJ43" s="658"/>
      <c r="AK43" s="90"/>
      <c r="AL43" s="91"/>
      <c r="AM43" s="3"/>
      <c r="AN43" s="3"/>
      <c r="AO43" s="3"/>
      <c r="AP43" s="3"/>
      <c r="AQ43" s="3"/>
      <c r="AR43" s="3"/>
      <c r="AS43" s="495"/>
      <c r="AT43" s="461"/>
      <c r="AU43" s="437"/>
      <c r="AY43" s="452"/>
      <c r="BB43" s="452"/>
      <c r="BD43" s="452"/>
      <c r="BH43" s="452"/>
      <c r="BI43" s="551"/>
      <c r="BJ43" s="560"/>
      <c r="BK43" s="590"/>
      <c r="BL43" s="581"/>
    </row>
    <row r="44" spans="1:64" s="4" customFormat="1" ht="12" x14ac:dyDescent="0.2">
      <c r="A44" s="459" t="s">
        <v>573</v>
      </c>
      <c r="B44" s="458"/>
      <c r="C44" s="458"/>
      <c r="D44" s="458"/>
      <c r="E44" s="458"/>
      <c r="F44" s="458"/>
      <c r="G44" s="458"/>
      <c r="H44" s="458"/>
      <c r="I44" s="458"/>
      <c r="J44" s="458"/>
      <c r="K44" s="458"/>
      <c r="L44" s="458"/>
      <c r="M44" s="458"/>
      <c r="N44" s="458"/>
      <c r="O44" s="458"/>
      <c r="P44" s="458"/>
      <c r="Q44" s="458"/>
      <c r="R44" s="458"/>
      <c r="S44" s="454"/>
      <c r="T44" s="467" t="s">
        <v>574</v>
      </c>
      <c r="U44" s="468"/>
      <c r="V44" s="468"/>
      <c r="W44" s="468"/>
      <c r="X44" s="468"/>
      <c r="Y44" s="468"/>
      <c r="Z44" s="468"/>
      <c r="AA44" s="468"/>
      <c r="AB44" s="468"/>
      <c r="AC44" s="468"/>
      <c r="AD44" s="468"/>
      <c r="AE44" s="468"/>
      <c r="AF44" s="468"/>
      <c r="AG44" s="468"/>
      <c r="AH44" s="468"/>
      <c r="AI44" s="471"/>
      <c r="AJ44" s="471"/>
      <c r="AK44" s="74"/>
      <c r="AL44" s="74"/>
      <c r="AM44" s="45"/>
      <c r="AN44" s="45"/>
      <c r="AO44" s="45"/>
      <c r="AP44" s="45"/>
      <c r="AQ44" s="45"/>
      <c r="AR44" s="45"/>
      <c r="AS44" s="496"/>
      <c r="AT44" s="460"/>
      <c r="AU44" s="16"/>
      <c r="AY44" s="454"/>
      <c r="BB44" s="454"/>
      <c r="BD44" s="454"/>
      <c r="BH44" s="454"/>
      <c r="BI44" s="552"/>
      <c r="BJ44" s="561"/>
      <c r="BK44" s="591"/>
      <c r="BL44" s="582"/>
    </row>
    <row r="45" spans="1:64" s="1" customFormat="1" x14ac:dyDescent="0.2">
      <c r="A45" s="653"/>
      <c r="B45" s="653"/>
      <c r="C45" s="653"/>
      <c r="D45" s="653"/>
      <c r="E45" s="653"/>
      <c r="F45" s="653"/>
      <c r="G45" s="653"/>
      <c r="H45" s="653"/>
      <c r="I45" s="653"/>
      <c r="J45" s="653"/>
      <c r="K45" s="653"/>
      <c r="L45" s="653"/>
      <c r="M45" s="653"/>
      <c r="N45" s="653"/>
      <c r="O45" s="653"/>
      <c r="P45" s="653"/>
      <c r="Q45" s="653"/>
      <c r="R45" s="653"/>
      <c r="S45" s="452"/>
      <c r="T45" s="658"/>
      <c r="U45" s="658"/>
      <c r="V45" s="658"/>
      <c r="W45" s="658"/>
      <c r="X45" s="658"/>
      <c r="Y45" s="658"/>
      <c r="Z45" s="658"/>
      <c r="AA45" s="658"/>
      <c r="AB45" s="658"/>
      <c r="AC45" s="452"/>
      <c r="AD45" s="461"/>
      <c r="AE45" s="463" t="s">
        <v>24</v>
      </c>
      <c r="AF45" s="464"/>
      <c r="AG45" s="452"/>
      <c r="AH45" s="452"/>
      <c r="AI45" s="470"/>
      <c r="AJ45" s="470"/>
      <c r="AK45" s="115"/>
      <c r="AL45" s="32"/>
      <c r="AM45" s="3"/>
      <c r="AN45" s="3"/>
      <c r="AO45" s="3"/>
      <c r="AP45" s="3"/>
      <c r="AQ45" s="3"/>
      <c r="AR45" s="3"/>
      <c r="AS45" s="495"/>
      <c r="AT45" s="461"/>
      <c r="AU45" s="437"/>
      <c r="AY45" s="452"/>
      <c r="BB45" s="452"/>
      <c r="BD45" s="452"/>
      <c r="BH45" s="452"/>
      <c r="BI45" s="551"/>
      <c r="BJ45" s="560"/>
      <c r="BK45" s="590"/>
      <c r="BL45" s="581"/>
    </row>
    <row r="46" spans="1:64" s="7" customFormat="1" ht="12" x14ac:dyDescent="0.2">
      <c r="A46" s="458" t="s">
        <v>23</v>
      </c>
      <c r="B46" s="458"/>
      <c r="C46" s="458"/>
      <c r="D46" s="458"/>
      <c r="E46" s="458"/>
      <c r="F46" s="458"/>
      <c r="G46" s="458"/>
      <c r="H46" s="458"/>
      <c r="I46" s="458"/>
      <c r="J46" s="458"/>
      <c r="K46" s="458"/>
      <c r="L46" s="458"/>
      <c r="M46" s="458"/>
      <c r="N46" s="458"/>
      <c r="O46" s="458"/>
      <c r="P46" s="458"/>
      <c r="Q46" s="458"/>
      <c r="R46" s="458"/>
      <c r="S46" s="458"/>
      <c r="T46" s="465" t="s">
        <v>29</v>
      </c>
      <c r="U46" s="466"/>
      <c r="V46" s="466"/>
      <c r="W46" s="466"/>
      <c r="X46" s="466"/>
      <c r="Y46" s="466"/>
      <c r="Z46" s="466"/>
      <c r="AA46" s="466"/>
      <c r="AB46" s="466"/>
      <c r="AC46" s="455"/>
      <c r="AD46" s="460"/>
      <c r="AE46" s="463" t="s">
        <v>25</v>
      </c>
      <c r="AF46" s="456"/>
      <c r="AG46" s="455"/>
      <c r="AH46" s="455"/>
      <c r="AI46" s="472"/>
      <c r="AJ46" s="472"/>
      <c r="AK46" s="101"/>
      <c r="AL46" s="101"/>
      <c r="AM46" s="52"/>
      <c r="AN46" s="52"/>
      <c r="AO46" s="52"/>
      <c r="AP46" s="52"/>
      <c r="AQ46" s="52"/>
      <c r="AR46" s="52"/>
      <c r="AS46" s="500"/>
      <c r="AT46" s="613"/>
      <c r="AU46" s="402"/>
      <c r="AY46" s="455"/>
      <c r="BB46" s="455"/>
      <c r="BD46" s="455"/>
      <c r="BH46" s="455"/>
      <c r="BI46" s="556"/>
      <c r="BJ46" s="565"/>
      <c r="BK46" s="595"/>
      <c r="BL46" s="586"/>
    </row>
    <row r="47" spans="1:64" s="1" customFormat="1" x14ac:dyDescent="0.2">
      <c r="A47" s="652"/>
      <c r="B47" s="652"/>
      <c r="C47" s="452"/>
      <c r="D47" s="652"/>
      <c r="E47" s="652"/>
      <c r="F47" s="452"/>
      <c r="G47" s="653"/>
      <c r="H47" s="653"/>
      <c r="I47" s="653"/>
      <c r="J47" s="653"/>
      <c r="K47" s="653"/>
      <c r="L47" s="453"/>
      <c r="M47" s="653"/>
      <c r="N47" s="653"/>
      <c r="O47" s="452"/>
      <c r="P47" s="653"/>
      <c r="Q47" s="653"/>
      <c r="R47" s="653"/>
      <c r="S47" s="452"/>
      <c r="T47" s="653"/>
      <c r="U47" s="653"/>
      <c r="V47" s="653"/>
      <c r="W47" s="653"/>
      <c r="X47" s="653"/>
      <c r="Y47" s="653"/>
      <c r="Z47" s="653"/>
      <c r="AA47" s="653"/>
      <c r="AB47" s="653"/>
      <c r="AC47" s="452"/>
      <c r="AD47" s="461"/>
      <c r="AE47" s="463" t="s">
        <v>26</v>
      </c>
      <c r="AF47" s="464"/>
      <c r="AG47" s="452"/>
      <c r="AH47" s="452"/>
      <c r="AI47" s="470"/>
      <c r="AJ47" s="470"/>
      <c r="AK47" s="32"/>
      <c r="AL47" s="32"/>
      <c r="AM47" s="3"/>
      <c r="AN47" s="3"/>
      <c r="AO47" s="3"/>
      <c r="AP47" s="3"/>
      <c r="AQ47" s="3"/>
      <c r="AR47" s="3"/>
      <c r="AS47" s="495"/>
      <c r="AT47" s="461"/>
      <c r="AU47" s="437"/>
      <c r="AY47" s="452"/>
      <c r="BB47" s="452"/>
      <c r="BD47" s="452"/>
      <c r="BH47" s="452"/>
      <c r="BI47" s="551"/>
      <c r="BJ47" s="560"/>
      <c r="BK47" s="590"/>
      <c r="BL47" s="581"/>
    </row>
    <row r="48" spans="1:64" s="4" customFormat="1" ht="12" x14ac:dyDescent="0.2">
      <c r="A48" s="458" t="s">
        <v>14</v>
      </c>
      <c r="B48" s="458"/>
      <c r="C48" s="458"/>
      <c r="D48" s="459" t="s">
        <v>10</v>
      </c>
      <c r="E48" s="458"/>
      <c r="F48" s="458"/>
      <c r="G48" s="459" t="s">
        <v>5</v>
      </c>
      <c r="H48" s="458"/>
      <c r="I48" s="458"/>
      <c r="J48" s="458"/>
      <c r="K48" s="458"/>
      <c r="L48" s="458"/>
      <c r="M48" s="458" t="s">
        <v>7</v>
      </c>
      <c r="N48" s="458"/>
      <c r="O48" s="458"/>
      <c r="P48" s="458" t="s">
        <v>9</v>
      </c>
      <c r="Q48" s="458"/>
      <c r="R48" s="458"/>
      <c r="S48" s="454"/>
      <c r="T48" s="459" t="s">
        <v>27</v>
      </c>
      <c r="U48" s="454"/>
      <c r="V48" s="454"/>
      <c r="W48" s="454"/>
      <c r="X48" s="454"/>
      <c r="Y48" s="454"/>
      <c r="Z48" s="454"/>
      <c r="AA48" s="454"/>
      <c r="AB48" s="454"/>
      <c r="AC48" s="454"/>
      <c r="AD48" s="462"/>
      <c r="AE48" s="463" t="s">
        <v>30</v>
      </c>
      <c r="AF48" s="457"/>
      <c r="AG48" s="454"/>
      <c r="AH48" s="454"/>
      <c r="AI48" s="469"/>
      <c r="AJ48" s="469"/>
      <c r="AK48" s="74"/>
      <c r="AL48" s="74"/>
      <c r="AM48" s="45"/>
      <c r="AN48" s="45"/>
      <c r="AO48" s="45"/>
      <c r="AP48" s="45"/>
      <c r="AQ48" s="45"/>
      <c r="AR48" s="45"/>
      <c r="AS48" s="496"/>
      <c r="AT48" s="460"/>
      <c r="AU48" s="16"/>
      <c r="AY48" s="454"/>
      <c r="BB48" s="454"/>
      <c r="BD48" s="454"/>
      <c r="BH48" s="454"/>
      <c r="BI48" s="552"/>
      <c r="BJ48" s="561"/>
      <c r="BK48" s="591"/>
      <c r="BL48" s="582"/>
    </row>
    <row r="49" spans="1:64" s="4" customFormat="1" ht="11.45" customHeight="1" x14ac:dyDescent="0.2">
      <c r="A49" s="241"/>
      <c r="B49" s="4" t="s">
        <v>619</v>
      </c>
      <c r="T49" s="6"/>
      <c r="AI49" s="33"/>
      <c r="AJ49" s="33"/>
      <c r="AK49" s="116" t="b">
        <v>0</v>
      </c>
      <c r="AL49" s="74"/>
      <c r="AM49" s="45"/>
      <c r="AN49" s="45"/>
      <c r="AO49" s="45"/>
      <c r="AP49" s="45"/>
      <c r="AQ49" s="45"/>
      <c r="AR49" s="45"/>
      <c r="AS49" s="496"/>
      <c r="AT49" s="460"/>
      <c r="AU49" s="16"/>
      <c r="AY49" s="454"/>
      <c r="BB49" s="454"/>
      <c r="BD49" s="454"/>
      <c r="BH49" s="454"/>
      <c r="BI49" s="552"/>
      <c r="BJ49" s="561"/>
      <c r="BK49" s="591"/>
      <c r="BL49" s="582"/>
    </row>
    <row r="50" spans="1:64" s="4" customFormat="1" ht="11.45" customHeight="1" x14ac:dyDescent="0.2">
      <c r="A50" s="660"/>
      <c r="B50" s="660"/>
      <c r="C50" s="660"/>
      <c r="D50" s="660"/>
      <c r="E50" s="660"/>
      <c r="F50" s="660"/>
      <c r="G50" s="660"/>
      <c r="H50" s="660"/>
      <c r="I50" s="660"/>
      <c r="J50" s="660"/>
      <c r="K50" s="660"/>
      <c r="L50" s="660"/>
      <c r="M50" s="660"/>
      <c r="N50" s="660"/>
      <c r="O50" s="660"/>
      <c r="P50" s="660"/>
      <c r="Q50" s="660"/>
      <c r="R50" s="660"/>
      <c r="T50" s="359" t="s">
        <v>572</v>
      </c>
      <c r="U50" s="359"/>
      <c r="V50" s="359"/>
      <c r="W50" s="359"/>
      <c r="X50" s="360"/>
      <c r="Y50" s="356"/>
      <c r="Z50" s="356"/>
      <c r="AA50" s="264"/>
      <c r="AB50" s="264"/>
      <c r="AC50" s="264"/>
      <c r="AD50" s="265"/>
      <c r="AE50" s="263"/>
      <c r="AF50" s="25"/>
      <c r="AG50" s="25"/>
      <c r="AH50" s="25"/>
      <c r="AI50" s="701" t="s">
        <v>31</v>
      </c>
      <c r="AJ50" s="701"/>
      <c r="AK50" s="242" t="b">
        <v>0</v>
      </c>
      <c r="AL50" s="74"/>
      <c r="AM50" s="45"/>
      <c r="AN50" s="45"/>
      <c r="AO50" s="45"/>
      <c r="AP50" s="45"/>
      <c r="AQ50" s="45"/>
      <c r="AR50" s="45"/>
      <c r="AS50" s="496"/>
      <c r="AT50" s="460"/>
      <c r="AU50" s="16"/>
      <c r="AY50" s="454"/>
      <c r="BB50" s="454"/>
      <c r="BD50" s="454"/>
      <c r="BH50" s="454"/>
      <c r="BI50" s="552"/>
      <c r="BJ50" s="561"/>
      <c r="BK50" s="591"/>
      <c r="BL50" s="582"/>
    </row>
    <row r="51" spans="1:64" s="4" customFormat="1" ht="11.45" customHeight="1" x14ac:dyDescent="0.2">
      <c r="A51" s="21" t="s">
        <v>561</v>
      </c>
      <c r="B51" s="22"/>
      <c r="C51" s="22"/>
      <c r="D51" s="22"/>
      <c r="E51" s="22"/>
      <c r="F51" s="22"/>
      <c r="G51" s="22"/>
      <c r="H51" s="22"/>
      <c r="I51" s="22"/>
      <c r="J51" s="22"/>
      <c r="K51" s="22"/>
      <c r="L51" s="22"/>
      <c r="M51" s="22"/>
      <c r="N51" s="22"/>
      <c r="O51" s="22"/>
      <c r="P51" s="42"/>
      <c r="Q51" s="42"/>
      <c r="R51" s="42"/>
      <c r="T51" s="702" t="s">
        <v>32</v>
      </c>
      <c r="U51" s="702"/>
      <c r="V51" s="702"/>
      <c r="W51" s="702"/>
      <c r="X51" s="702"/>
      <c r="Y51" s="702"/>
      <c r="Z51" s="662"/>
      <c r="AA51" s="662"/>
      <c r="AB51" s="662"/>
      <c r="AC51" s="662"/>
      <c r="AD51" s="702" t="s">
        <v>611</v>
      </c>
      <c r="AE51" s="702"/>
      <c r="AF51" s="702"/>
      <c r="AG51" s="702"/>
      <c r="AH51" s="702"/>
      <c r="AI51" s="654"/>
      <c r="AJ51" s="654"/>
      <c r="AK51" s="40"/>
      <c r="AL51" s="40"/>
      <c r="AM51" s="45"/>
      <c r="AN51" s="45"/>
      <c r="AO51" s="45"/>
      <c r="AP51" s="45"/>
      <c r="AQ51" s="45"/>
      <c r="AR51" s="45"/>
      <c r="AS51" s="496"/>
      <c r="AT51" s="460"/>
      <c r="AU51" s="16"/>
      <c r="AY51" s="454"/>
      <c r="BB51" s="454"/>
      <c r="BD51" s="454"/>
      <c r="BH51" s="454"/>
      <c r="BI51" s="552"/>
      <c r="BJ51" s="561"/>
      <c r="BK51" s="591"/>
      <c r="BL51" s="582"/>
    </row>
    <row r="52" spans="1:64" s="4" customFormat="1" ht="14.25" customHeight="1" x14ac:dyDescent="0.2">
      <c r="Z52" s="694" t="s">
        <v>524</v>
      </c>
      <c r="AA52" s="694"/>
      <c r="AB52" s="694"/>
      <c r="AC52" s="694"/>
      <c r="AD52" s="694"/>
      <c r="AE52" s="694"/>
      <c r="AF52" s="694"/>
      <c r="AG52" s="694"/>
      <c r="AH52" s="694"/>
      <c r="AI52" s="694"/>
      <c r="AJ52" s="694"/>
      <c r="AK52" s="48"/>
      <c r="AL52" s="48"/>
      <c r="AM52" s="45"/>
      <c r="AN52" s="45"/>
      <c r="AO52" s="45"/>
      <c r="AP52" s="45"/>
      <c r="AQ52" s="45"/>
      <c r="AR52" s="45"/>
      <c r="AS52" s="496"/>
      <c r="AT52" s="460"/>
      <c r="AU52" s="16"/>
      <c r="AY52" s="454"/>
      <c r="BB52" s="454"/>
      <c r="BD52" s="454"/>
      <c r="BH52" s="454"/>
      <c r="BI52" s="552"/>
      <c r="BJ52" s="561"/>
      <c r="BK52" s="591"/>
      <c r="BL52" s="582"/>
    </row>
    <row r="53" spans="1:64" s="4" customFormat="1" ht="14.25" customHeight="1" x14ac:dyDescent="0.2">
      <c r="Z53" s="694"/>
      <c r="AA53" s="694"/>
      <c r="AB53" s="694"/>
      <c r="AC53" s="694"/>
      <c r="AD53" s="694"/>
      <c r="AE53" s="694"/>
      <c r="AF53" s="694"/>
      <c r="AG53" s="694"/>
      <c r="AH53" s="694"/>
      <c r="AI53" s="694"/>
      <c r="AJ53" s="694"/>
      <c r="AK53" s="48"/>
      <c r="AL53" s="48"/>
      <c r="AM53" s="45"/>
      <c r="AN53" s="45"/>
      <c r="AO53" s="45"/>
      <c r="AP53" s="45"/>
      <c r="AQ53" s="45"/>
      <c r="AR53" s="45"/>
      <c r="AS53" s="496"/>
      <c r="AT53" s="460"/>
      <c r="AU53" s="16"/>
      <c r="AY53" s="454"/>
      <c r="BB53" s="454"/>
      <c r="BD53" s="454"/>
      <c r="BH53" s="454"/>
      <c r="BI53" s="552"/>
      <c r="BJ53" s="561"/>
      <c r="BK53" s="591"/>
      <c r="BL53" s="582"/>
    </row>
    <row r="54" spans="1:64" s="4" customFormat="1" ht="14.25" customHeight="1" x14ac:dyDescent="0.2">
      <c r="Z54" s="663" t="s">
        <v>575</v>
      </c>
      <c r="AA54" s="663"/>
      <c r="AB54" s="663"/>
      <c r="AC54" s="663"/>
      <c r="AD54" s="663"/>
      <c r="AE54" s="663"/>
      <c r="AF54" s="663"/>
      <c r="AG54" s="663"/>
      <c r="AH54" s="663"/>
      <c r="AI54" s="663"/>
      <c r="AJ54" s="663"/>
      <c r="AK54" s="48"/>
      <c r="AL54" s="48"/>
      <c r="AM54" s="45"/>
      <c r="AN54" s="45"/>
      <c r="AO54" s="45"/>
      <c r="AP54" s="45"/>
      <c r="AQ54" s="45"/>
      <c r="AR54" s="45"/>
      <c r="AS54" s="496"/>
      <c r="AT54" s="460"/>
      <c r="AU54" s="16"/>
      <c r="AY54" s="454"/>
      <c r="BB54" s="454"/>
      <c r="BD54" s="454"/>
      <c r="BH54" s="454"/>
      <c r="BI54" s="552"/>
      <c r="BJ54" s="561"/>
      <c r="BK54" s="591"/>
      <c r="BL54" s="582"/>
    </row>
    <row r="55" spans="1:64" s="4" customFormat="1" ht="14.25" customHeight="1" x14ac:dyDescent="0.2">
      <c r="Z55" s="664"/>
      <c r="AA55" s="664"/>
      <c r="AB55" s="664"/>
      <c r="AC55" s="664"/>
      <c r="AD55" s="664"/>
      <c r="AE55" s="664"/>
      <c r="AF55" s="664"/>
      <c r="AG55" s="664"/>
      <c r="AH55" s="664"/>
      <c r="AI55" s="664"/>
      <c r="AJ55" s="664"/>
      <c r="AK55" s="48"/>
      <c r="AL55" s="48"/>
      <c r="AM55" s="45"/>
      <c r="AN55" s="45"/>
      <c r="AO55" s="45"/>
      <c r="AP55" s="45"/>
      <c r="AQ55" s="45"/>
      <c r="AR55" s="45"/>
      <c r="AS55" s="496"/>
      <c r="AT55" s="460"/>
      <c r="AU55" s="16"/>
      <c r="AY55" s="454"/>
      <c r="BB55" s="454"/>
      <c r="BD55" s="454"/>
      <c r="BH55" s="454"/>
      <c r="BI55" s="552"/>
      <c r="BJ55" s="561"/>
      <c r="BK55" s="591"/>
      <c r="BL55" s="582"/>
    </row>
    <row r="56" spans="1:64" s="4" customFormat="1" ht="14.25" customHeight="1" x14ac:dyDescent="0.2">
      <c r="Z56" s="45"/>
      <c r="AA56" s="45"/>
      <c r="AB56" s="45"/>
      <c r="AC56" s="45"/>
      <c r="AD56" s="45"/>
      <c r="AE56" s="46"/>
      <c r="AF56" s="16"/>
      <c r="AG56" s="16"/>
      <c r="AH56" s="16"/>
      <c r="AI56" s="48"/>
      <c r="AJ56" s="48"/>
      <c r="AK56" s="48"/>
      <c r="AL56" s="48"/>
      <c r="AM56" s="45"/>
      <c r="AN56" s="45"/>
      <c r="AO56" s="45"/>
      <c r="AP56" s="45"/>
      <c r="AQ56" s="45"/>
      <c r="AR56" s="45"/>
      <c r="AS56" s="496"/>
      <c r="AT56" s="460"/>
      <c r="AU56" s="16"/>
      <c r="AY56" s="454"/>
      <c r="BB56" s="454"/>
      <c r="BD56" s="454"/>
      <c r="BH56" s="454"/>
      <c r="BI56" s="552"/>
      <c r="BJ56" s="561"/>
      <c r="BK56" s="591"/>
      <c r="BL56" s="582"/>
    </row>
    <row r="57" spans="1:64" s="349" customFormat="1" ht="14.25" customHeight="1" x14ac:dyDescent="0.2">
      <c r="Z57" s="45" t="s">
        <v>694</v>
      </c>
      <c r="AA57" s="45"/>
      <c r="AB57" s="45"/>
      <c r="AC57" s="45" t="str">
        <f>IF(BL76&gt;0,"YES","NO")</f>
        <v>YES</v>
      </c>
      <c r="AD57" s="45"/>
      <c r="AE57" s="46"/>
      <c r="AF57" s="16"/>
      <c r="AG57" s="16"/>
      <c r="AH57" s="16"/>
      <c r="AI57" s="48"/>
      <c r="AJ57" s="48"/>
      <c r="AK57" s="48"/>
      <c r="AL57" s="48"/>
      <c r="AM57" s="45"/>
      <c r="AN57" s="45"/>
      <c r="AO57" s="45"/>
      <c r="AP57" s="45"/>
      <c r="AQ57" s="45"/>
      <c r="AR57" s="45"/>
      <c r="AS57" s="496"/>
      <c r="AT57" s="460"/>
      <c r="AU57" s="16"/>
      <c r="AY57" s="454"/>
      <c r="BB57" s="454"/>
      <c r="BD57" s="454"/>
      <c r="BH57" s="454"/>
      <c r="BI57" s="552"/>
      <c r="BJ57" s="561"/>
      <c r="BK57" s="591"/>
      <c r="BL57" s="582"/>
    </row>
    <row r="58" spans="1:64" s="1" customFormat="1" ht="20.25" x14ac:dyDescent="0.3">
      <c r="A58" s="2" t="s">
        <v>260</v>
      </c>
      <c r="T58" s="5"/>
      <c r="Y58" s="7"/>
      <c r="Z58" s="7"/>
      <c r="AA58" s="7"/>
      <c r="AB58" s="7"/>
      <c r="AE58" s="7"/>
      <c r="AF58" s="7"/>
      <c r="AI58" s="49"/>
      <c r="AJ58" s="49"/>
      <c r="AK58" s="102"/>
      <c r="AL58" s="102"/>
      <c r="AM58" s="3"/>
      <c r="AN58" s="3"/>
      <c r="AO58" s="3"/>
      <c r="AP58" s="3"/>
      <c r="AQ58" s="3"/>
      <c r="AR58" s="3"/>
      <c r="AS58" s="495"/>
      <c r="AT58" s="461"/>
      <c r="AU58" s="437"/>
      <c r="AY58" s="452"/>
      <c r="BB58" s="452"/>
      <c r="BD58" s="452"/>
      <c r="BH58" s="452"/>
      <c r="BI58" s="551"/>
      <c r="BJ58" s="560"/>
      <c r="BK58" s="590"/>
      <c r="BL58" s="581"/>
    </row>
    <row r="59" spans="1:64" s="29" customFormat="1" ht="16.5" x14ac:dyDescent="0.3">
      <c r="A59" s="28" t="s">
        <v>364</v>
      </c>
      <c r="T59" s="30"/>
      <c r="Y59" s="31"/>
      <c r="Z59" s="31"/>
      <c r="AA59" s="31"/>
      <c r="AB59" s="31"/>
      <c r="AE59" s="31"/>
      <c r="AF59" s="31"/>
      <c r="AI59" s="50"/>
      <c r="AJ59" s="50"/>
      <c r="AK59" s="103"/>
      <c r="AL59" s="103"/>
      <c r="AM59" s="104"/>
      <c r="AN59" s="104"/>
      <c r="AO59" s="104"/>
      <c r="AP59" s="104"/>
      <c r="AQ59" s="104"/>
      <c r="AR59" s="104"/>
      <c r="AS59" s="501"/>
      <c r="AT59" s="617"/>
      <c r="AU59" s="403"/>
      <c r="AY59" s="350"/>
      <c r="BB59" s="350"/>
      <c r="BD59" s="350"/>
      <c r="BH59" s="350"/>
      <c r="BI59" s="557"/>
      <c r="BJ59" s="566"/>
      <c r="BK59" s="596"/>
      <c r="BL59" s="587"/>
    </row>
    <row r="60" spans="1:64" s="27" customFormat="1" ht="16.5" x14ac:dyDescent="0.3">
      <c r="A60" s="282" t="s">
        <v>33</v>
      </c>
      <c r="B60" s="282"/>
      <c r="C60" s="282"/>
      <c r="D60" s="579" t="s">
        <v>576</v>
      </c>
      <c r="E60" s="579"/>
      <c r="F60" s="579"/>
      <c r="G60" s="579"/>
      <c r="H60" s="579"/>
      <c r="I60" s="579"/>
      <c r="J60" s="579"/>
      <c r="K60" s="579"/>
      <c r="L60" s="579"/>
      <c r="M60" s="706" t="s">
        <v>404</v>
      </c>
      <c r="N60" s="706"/>
      <c r="O60" s="706"/>
      <c r="P60" s="706"/>
      <c r="Q60" s="706" t="s">
        <v>522</v>
      </c>
      <c r="R60" s="706"/>
      <c r="S60" s="706" t="s">
        <v>134</v>
      </c>
      <c r="T60" s="706"/>
      <c r="U60" s="706"/>
      <c r="V60" s="706" t="s">
        <v>577</v>
      </c>
      <c r="W60" s="706"/>
      <c r="X60" s="706"/>
      <c r="Y60" s="282" t="s">
        <v>754</v>
      </c>
      <c r="Z60" s="282"/>
      <c r="AA60" s="282"/>
      <c r="AB60" s="282"/>
      <c r="AC60" s="282"/>
      <c r="AD60" s="282"/>
      <c r="AE60" s="282"/>
      <c r="AF60" s="282"/>
      <c r="AG60" s="706" t="s">
        <v>129</v>
      </c>
      <c r="AH60" s="706"/>
      <c r="AI60" s="266" t="s">
        <v>35</v>
      </c>
      <c r="AJ60" s="51"/>
      <c r="AK60" s="105" t="s">
        <v>31</v>
      </c>
      <c r="AL60" s="105" t="s">
        <v>137</v>
      </c>
      <c r="AM60" s="54" t="s">
        <v>405</v>
      </c>
      <c r="AN60" s="54" t="s">
        <v>134</v>
      </c>
      <c r="AO60" s="54"/>
      <c r="AP60" s="54"/>
      <c r="AQ60" s="54"/>
      <c r="AR60" s="54"/>
      <c r="AS60" s="502"/>
      <c r="AT60" s="608"/>
      <c r="AU60" s="271" t="s">
        <v>687</v>
      </c>
      <c r="AV60" s="291" t="s">
        <v>681</v>
      </c>
      <c r="AW60" s="291" t="s">
        <v>682</v>
      </c>
      <c r="AX60" s="291" t="s">
        <v>671</v>
      </c>
      <c r="AY60" s="27" t="s">
        <v>676</v>
      </c>
      <c r="AZ60" s="27" t="s">
        <v>680</v>
      </c>
      <c r="BA60" s="291" t="s">
        <v>668</v>
      </c>
      <c r="BC60" s="27" t="s">
        <v>692</v>
      </c>
      <c r="BD60" s="291" t="s">
        <v>691</v>
      </c>
      <c r="BE60" s="27" t="s">
        <v>667</v>
      </c>
      <c r="BF60" s="27" t="s">
        <v>677</v>
      </c>
      <c r="BG60" s="27" t="s">
        <v>678</v>
      </c>
      <c r="BH60" s="291" t="s">
        <v>688</v>
      </c>
      <c r="BI60" s="558" t="s">
        <v>672</v>
      </c>
      <c r="BJ60" s="567" t="s">
        <v>673</v>
      </c>
      <c r="BK60" s="597" t="s">
        <v>674</v>
      </c>
      <c r="BL60" s="588" t="s">
        <v>693</v>
      </c>
    </row>
    <row r="61" spans="1:64" s="4" customFormat="1" ht="12.2" customHeight="1" x14ac:dyDescent="0.2">
      <c r="A61" s="649"/>
      <c r="B61" s="649"/>
      <c r="C61" s="649"/>
      <c r="D61" s="649"/>
      <c r="E61" s="649"/>
      <c r="F61" s="649"/>
      <c r="G61" s="649"/>
      <c r="H61" s="649"/>
      <c r="I61" s="649"/>
      <c r="J61" s="649"/>
      <c r="K61" s="649"/>
      <c r="L61" s="649"/>
      <c r="M61" s="649"/>
      <c r="N61" s="649"/>
      <c r="O61" s="649"/>
      <c r="P61" s="649"/>
      <c r="Q61" s="649"/>
      <c r="R61" s="649"/>
      <c r="S61" s="649"/>
      <c r="T61" s="649"/>
      <c r="U61" s="649"/>
      <c r="V61" s="690"/>
      <c r="W61" s="690"/>
      <c r="X61" s="690"/>
      <c r="Y61" s="649"/>
      <c r="Z61" s="649"/>
      <c r="AA61" s="649"/>
      <c r="AB61" s="649"/>
      <c r="AC61" s="649"/>
      <c r="AD61" s="649"/>
      <c r="AE61" s="649"/>
      <c r="AF61" s="649"/>
      <c r="AG61" s="649"/>
      <c r="AH61" s="649"/>
      <c r="AI61" s="368" t="str">
        <f>IFERROR(VLOOKUP(A61,$A$200:$AI$444,35,FALSE)*AG61,"")</f>
        <v/>
      </c>
      <c r="AJ61" s="48"/>
      <c r="AK61" s="48" t="b">
        <v>0</v>
      </c>
      <c r="AL61" s="48" t="b">
        <f>OR($A61="NLS-202",$A61="NLS-203",$A61="NLS-204",$A61="NLS-205",$A61="NLS-206")</f>
        <v>0</v>
      </c>
      <c r="AM61" s="406" t="b">
        <f>OR($A61="NLS-109",$A61="NLS-110",$A61="NLS-111",$A61="NLS-112",$A61="NLS-113",$A61="NLS-114",$A61="NLS-115",$A61="NLS-116",$A61="NLS-118")</f>
        <v>0</v>
      </c>
      <c r="AN61" s="45" t="b">
        <f>OR($A61="NLS-101",$A61="NLS-102",$A61="NLS-103",$A61="NLS-104",$A61="NLS-105",$A61="NLS-106",$A61="NLS-107",$A61="NLS-108",$A61="NLS-109",$A61="NLS-110",$A61="NLS-111",$A61="NLS-112",$A61="NLS-113",$A61="NLS-114",$A61="NLS-115",$A61="NLS-116")</f>
        <v>0</v>
      </c>
      <c r="AO61" s="45"/>
      <c r="AP61" s="45"/>
      <c r="AQ61" s="45"/>
      <c r="AR61" s="45"/>
      <c r="AS61" s="496" t="str">
        <f>IF($A61="","",ROW())</f>
        <v/>
      </c>
      <c r="AT61" s="460"/>
      <c r="AU61" s="16" t="str">
        <f>IF(AG61&lt;&gt;"",AG61,"")</f>
        <v/>
      </c>
      <c r="AV61" s="454" t="str">
        <f>IFERROR(IF(AL61,"",IF(AM61,IFERROR(VLOOKUP(A61&amp;M61,'background information'!$D$163:$J$190,7,FALSE),""),VLOOKUP(A61,'background information'!$B$13:$N$36,7,FALSE))),"")</f>
        <v/>
      </c>
      <c r="AW61" s="454" t="str">
        <f>IFERROR(IF(AL61,"",IF(AM61,IFERROR(VLOOKUP(A61&amp;M61,'background information'!$D$163:$J$190,6,FALSE),""),VLOOKUP(A61,'background information'!$B$13:$N$36,6,FALSE))),"")</f>
        <v/>
      </c>
      <c r="AX61" s="4" t="str">
        <f>IFERROR(AV61-AW61,"")</f>
        <v/>
      </c>
      <c r="AY61" s="454" t="str">
        <f>IFERROR(IF(AL61,IF(Q61&lt;&gt;"",Q61/1000,VLOOKUP(A61,'background information'!$B$13:$N$36,13,FALSE)/1000),""),"")</f>
        <v/>
      </c>
      <c r="AZ61" s="4" t="str">
        <f>IF(AL61,0.3,"")</f>
        <v/>
      </c>
      <c r="BA61" s="454" t="str">
        <f>IF(AL61,IF(OR(A61="NLS-202",A61="NLS-203",A61="NLS-204"), 1,0.8),"")</f>
        <v/>
      </c>
      <c r="BC61" s="454" t="str">
        <f>IFERROR(IF(V61&lt;&gt;"",V61*52,VLOOKUP(A61, 'background information'!$B$13:$N$36,8,FALSE)),"")</f>
        <v/>
      </c>
      <c r="BD61" s="454" t="str">
        <f>IFERROR(VLOOKUP(A61, 'background information'!$B$13:$N$36,9,FALSE),"")</f>
        <v/>
      </c>
      <c r="BE61" s="454" t="str">
        <f>IFERROR(VLOOKUP(A61, 'background information'!$B$13:$N$36,10,FALSE),"")</f>
        <v/>
      </c>
      <c r="BF61" s="454" t="str">
        <f>IFERROR(VLOOKUP(A61, 'background information'!$B$13:$N$36,11,FALSE),"")</f>
        <v/>
      </c>
      <c r="BG61" s="454" t="str">
        <f>IFERROR(VLOOKUP(A61, 'background information'!$B$13:$N$36,12,FALSE),"")</f>
        <v/>
      </c>
      <c r="BH61" s="454">
        <v>1</v>
      </c>
      <c r="BI61" s="552" t="str">
        <f>IFERROR(IF(AL61,AU61*AY61*AZ61*BA61*BG61,AU61*AX61/1000*BE61*BG61),"")</f>
        <v/>
      </c>
      <c r="BJ61" s="561" t="str">
        <f>IFERROR(IF(AL61,AU61*AY61*BC61*AZ61*BA61*BE61*BF61,AU61*AX61/1000*BC61*BE61*BF61),"")</f>
        <v/>
      </c>
      <c r="BK61" s="591" t="str">
        <f>IFERROR(-BJ61*0.00065,"")</f>
        <v/>
      </c>
      <c r="BL61" s="582" t="str">
        <f>IF(OR(AS61="",A61="NLS-201"),"",IF(OR(BJ61=0,BJ61=""),ROW(),""))</f>
        <v/>
      </c>
    </row>
    <row r="62" spans="1:64" s="4" customFormat="1" ht="12" x14ac:dyDescent="0.2">
      <c r="A62" s="649"/>
      <c r="B62" s="649"/>
      <c r="C62" s="649"/>
      <c r="D62" s="649"/>
      <c r="E62" s="649"/>
      <c r="F62" s="649"/>
      <c r="G62" s="649"/>
      <c r="H62" s="649"/>
      <c r="I62" s="649"/>
      <c r="J62" s="649"/>
      <c r="K62" s="649"/>
      <c r="L62" s="649"/>
      <c r="M62" s="649"/>
      <c r="N62" s="649"/>
      <c r="O62" s="649"/>
      <c r="P62" s="649"/>
      <c r="Q62" s="649"/>
      <c r="R62" s="649"/>
      <c r="S62" s="649"/>
      <c r="T62" s="649"/>
      <c r="U62" s="649"/>
      <c r="V62" s="690"/>
      <c r="W62" s="690"/>
      <c r="X62" s="690"/>
      <c r="Y62" s="649"/>
      <c r="Z62" s="649"/>
      <c r="AA62" s="649"/>
      <c r="AB62" s="649"/>
      <c r="AC62" s="649"/>
      <c r="AD62" s="649"/>
      <c r="AE62" s="649"/>
      <c r="AF62" s="649"/>
      <c r="AG62" s="649"/>
      <c r="AH62" s="649"/>
      <c r="AI62" s="368" t="str">
        <f t="shared" ref="AI62:AI75" si="0">IFERROR(VLOOKUP(A62,$A$200:$AI$444,35,FALSE)*AG62,"")</f>
        <v/>
      </c>
      <c r="AJ62" s="48"/>
      <c r="AK62" s="48" t="b">
        <v>0</v>
      </c>
      <c r="AL62" s="48" t="b">
        <f t="shared" ref="AL62:AL75" si="1">OR($A62="NLS-202",$A62="NLS-203",$A62="NLS-204",$A62="NLS-205",$A62="NLS-206")</f>
        <v>0</v>
      </c>
      <c r="AM62" s="406" t="b">
        <f t="shared" ref="AM62:AM75" si="2">OR($A62="NLS-109",$A62="NLS-110",$A62="NLS-111",$A62="NLS-112",$A62="NLS-113",$A62="NLS-114",$A62="NLS-115",$A62="NLS-116",$A62="NLS-118")</f>
        <v>0</v>
      </c>
      <c r="AN62" s="45" t="b">
        <f t="shared" ref="AN62:AN75" si="3">OR($A62="NLS-101",$A62="NLS-102",$A62="NLS-103",$A62="NLS-104",$A62="NLS-105",$A62="NLS-106",$A62="NLS-107",$A62="NLS-108",$A62="NLS-109",$A62="NLS-110",$A62="NLS-111",$A62="NLS-112",$A62="NLS-113",$A62="NLS-114",$A62="NLS-115",$A62="NLS-116")</f>
        <v>0</v>
      </c>
      <c r="AO62" s="45"/>
      <c r="AP62" s="45"/>
      <c r="AQ62" s="45"/>
      <c r="AR62" s="45"/>
      <c r="AS62" s="496" t="str">
        <f t="shared" ref="AS62:AS75" si="4">IF($A62="","",ROW())</f>
        <v/>
      </c>
      <c r="AT62" s="460"/>
      <c r="AU62" s="16" t="str">
        <f t="shared" ref="AU62:AU75" si="5">IF(AG62&lt;&gt;"",AG62,"")</f>
        <v/>
      </c>
      <c r="AV62" s="454" t="str">
        <f>IFERROR(IF(AL62,"",IF(AM62,IFERROR(VLOOKUP(A62&amp;M62,'background information'!$D$163:$J$190,7,FALSE),""),VLOOKUP(A62,'background information'!$B$13:$N$36,7,FALSE))),"")</f>
        <v/>
      </c>
      <c r="AW62" s="454" t="str">
        <f>IFERROR(IF(AL62,"",IF(AM62,IFERROR(VLOOKUP(A62&amp;M62,'background information'!$D$163:$J$190,6,FALSE),""),VLOOKUP(A62,'background information'!$B$13:$N$36,6,FALSE))),"")</f>
        <v/>
      </c>
      <c r="AX62" s="454" t="str">
        <f t="shared" ref="AX62:AX75" si="6">IFERROR(AV62-AW62,"")</f>
        <v/>
      </c>
      <c r="AY62" s="454" t="str">
        <f>IFERROR(IF(AL62,IF(Q62&lt;&gt;"",Q62/1000,VLOOKUP(A62,'background information'!$B$13:$N$36,13,FALSE)/1000),""),"")</f>
        <v/>
      </c>
      <c r="AZ62" s="454" t="str">
        <f t="shared" ref="AZ62:AZ75" si="7">IF(AL62,0.3,"")</f>
        <v/>
      </c>
      <c r="BA62" s="454" t="str">
        <f t="shared" ref="BA62:BA75" si="8">IF(AL62,IF(OR(A62="NLS-202",A62="NLS-203",A62="NLS-204"), 1,0.8),"")</f>
        <v/>
      </c>
      <c r="BB62" s="454"/>
      <c r="BC62" s="454" t="str">
        <f>IFERROR(IF(V62&lt;&gt;"",V62*52,VLOOKUP(A62, 'background information'!$B$13:$N$36,8,FALSE)),"")</f>
        <v/>
      </c>
      <c r="BD62" s="454" t="str">
        <f>IFERROR(VLOOKUP(A62, 'background information'!$B$13:$N$36,9,FALSE),"")</f>
        <v/>
      </c>
      <c r="BE62" s="454" t="str">
        <f>IFERROR(VLOOKUP(A62, 'background information'!$B$13:$N$36,10,FALSE),"")</f>
        <v/>
      </c>
      <c r="BF62" s="454" t="str">
        <f>IFERROR(VLOOKUP(A62, 'background information'!$B$13:$N$36,11,FALSE),"")</f>
        <v/>
      </c>
      <c r="BG62" s="454" t="str">
        <f>IFERROR(VLOOKUP(A62, 'background information'!$B$13:$N$36,12,FALSE),"")</f>
        <v/>
      </c>
      <c r="BH62" s="454">
        <v>1</v>
      </c>
      <c r="BI62" s="552" t="str">
        <f t="shared" ref="BI62:BI75" si="9">IFERROR(IF(AL62,AU62*AY62*AZ62*BA62*BG62,AU62*AX62/1000*BE62*BG62),"")</f>
        <v/>
      </c>
      <c r="BJ62" s="561" t="str">
        <f t="shared" ref="BJ62:BJ75" si="10">IFERROR(IF(AL62,AU62*AY62*BC62*AZ62*BA62*BE62*BF62,AU62*AX62/1000*BC62*BE62*BF62),"")</f>
        <v/>
      </c>
      <c r="BK62" s="591" t="str">
        <f t="shared" ref="BK62:BK75" si="11">IFERROR(-BJ62*0.00065,"")</f>
        <v/>
      </c>
      <c r="BL62" s="582" t="str">
        <f t="shared" ref="BL62:BL76" si="12">IF(OR(AS62="",A62="NLS-201"),"",IF(OR(BJ62=0,BJ62=""),ROW(),""))</f>
        <v/>
      </c>
    </row>
    <row r="63" spans="1:64" s="4" customFormat="1" ht="12" x14ac:dyDescent="0.2">
      <c r="A63" s="649"/>
      <c r="B63" s="649"/>
      <c r="C63" s="649"/>
      <c r="D63" s="649"/>
      <c r="E63" s="649"/>
      <c r="F63" s="649"/>
      <c r="G63" s="649"/>
      <c r="H63" s="649"/>
      <c r="I63" s="649"/>
      <c r="J63" s="649"/>
      <c r="K63" s="649"/>
      <c r="L63" s="649"/>
      <c r="M63" s="649"/>
      <c r="N63" s="649"/>
      <c r="O63" s="649"/>
      <c r="P63" s="649"/>
      <c r="Q63" s="649"/>
      <c r="R63" s="649"/>
      <c r="S63" s="649"/>
      <c r="T63" s="649"/>
      <c r="U63" s="649"/>
      <c r="V63" s="690"/>
      <c r="W63" s="690"/>
      <c r="X63" s="690"/>
      <c r="Y63" s="649"/>
      <c r="Z63" s="649"/>
      <c r="AA63" s="649"/>
      <c r="AB63" s="649"/>
      <c r="AC63" s="649"/>
      <c r="AD63" s="649"/>
      <c r="AE63" s="649"/>
      <c r="AF63" s="649"/>
      <c r="AG63" s="649"/>
      <c r="AH63" s="649"/>
      <c r="AI63" s="368" t="str">
        <f t="shared" si="0"/>
        <v/>
      </c>
      <c r="AJ63" s="48"/>
      <c r="AK63" s="48" t="b">
        <v>0</v>
      </c>
      <c r="AL63" s="48" t="b">
        <f t="shared" si="1"/>
        <v>0</v>
      </c>
      <c r="AM63" s="406" t="b">
        <f t="shared" si="2"/>
        <v>0</v>
      </c>
      <c r="AN63" s="45" t="b">
        <f t="shared" si="3"/>
        <v>0</v>
      </c>
      <c r="AO63" s="45"/>
      <c r="AP63" s="45"/>
      <c r="AQ63" s="45"/>
      <c r="AR63" s="45"/>
      <c r="AS63" s="496" t="str">
        <f t="shared" si="4"/>
        <v/>
      </c>
      <c r="AT63" s="460"/>
      <c r="AU63" s="16" t="str">
        <f t="shared" si="5"/>
        <v/>
      </c>
      <c r="AV63" s="454" t="str">
        <f>IFERROR(IF(AL63,"",IF(AM63,IFERROR(VLOOKUP(A63&amp;M63,'background information'!$D$163:$J$190,7,FALSE),""),VLOOKUP(A63,'background information'!$B$13:$N$36,7,FALSE))),"")</f>
        <v/>
      </c>
      <c r="AW63" s="454" t="str">
        <f>IFERROR(IF(AL63,"",IF(AM63,IFERROR(VLOOKUP(A63&amp;M63,'background information'!$D$163:$J$190,6,FALSE),""),VLOOKUP(A63,'background information'!$B$13:$N$36,6,FALSE))),"")</f>
        <v/>
      </c>
      <c r="AX63" s="454" t="str">
        <f t="shared" si="6"/>
        <v/>
      </c>
      <c r="AY63" s="454" t="str">
        <f>IFERROR(IF(AL63,IF(Q63&lt;&gt;"",Q63/1000,VLOOKUP(A63,'background information'!$B$13:$N$36,13,FALSE)/1000),""),"")</f>
        <v/>
      </c>
      <c r="AZ63" s="454" t="str">
        <f t="shared" si="7"/>
        <v/>
      </c>
      <c r="BA63" s="454" t="str">
        <f t="shared" si="8"/>
        <v/>
      </c>
      <c r="BB63" s="454"/>
      <c r="BC63" s="454" t="str">
        <f>IFERROR(IF(V63&lt;&gt;"",V63*52,VLOOKUP(A63, 'background information'!$B$13:$N$36,8,FALSE)),"")</f>
        <v/>
      </c>
      <c r="BD63" s="454" t="str">
        <f>IFERROR(VLOOKUP(A63, 'background information'!$B$13:$N$36,9,FALSE),"")</f>
        <v/>
      </c>
      <c r="BE63" s="454" t="str">
        <f>IFERROR(VLOOKUP(A63, 'background information'!$B$13:$N$36,10,FALSE),"")</f>
        <v/>
      </c>
      <c r="BF63" s="454" t="str">
        <f>IFERROR(VLOOKUP(A63, 'background information'!$B$13:$N$36,11,FALSE),"")</f>
        <v/>
      </c>
      <c r="BG63" s="454" t="str">
        <f>IFERROR(VLOOKUP(A63, 'background information'!$B$13:$N$36,12,FALSE),"")</f>
        <v/>
      </c>
      <c r="BH63" s="454">
        <v>1</v>
      </c>
      <c r="BI63" s="552" t="str">
        <f t="shared" si="9"/>
        <v/>
      </c>
      <c r="BJ63" s="561" t="str">
        <f t="shared" si="10"/>
        <v/>
      </c>
      <c r="BK63" s="591" t="str">
        <f t="shared" si="11"/>
        <v/>
      </c>
      <c r="BL63" s="582" t="str">
        <f t="shared" si="12"/>
        <v/>
      </c>
    </row>
    <row r="64" spans="1:64" s="4" customFormat="1" ht="12" x14ac:dyDescent="0.2">
      <c r="A64" s="649"/>
      <c r="B64" s="649"/>
      <c r="C64" s="649"/>
      <c r="D64" s="649"/>
      <c r="E64" s="649"/>
      <c r="F64" s="649"/>
      <c r="G64" s="649"/>
      <c r="H64" s="649"/>
      <c r="I64" s="649"/>
      <c r="J64" s="649"/>
      <c r="K64" s="649"/>
      <c r="L64" s="649"/>
      <c r="M64" s="649"/>
      <c r="N64" s="649"/>
      <c r="O64" s="649"/>
      <c r="P64" s="649"/>
      <c r="Q64" s="649"/>
      <c r="R64" s="649"/>
      <c r="S64" s="649"/>
      <c r="T64" s="649"/>
      <c r="U64" s="649"/>
      <c r="V64" s="690"/>
      <c r="W64" s="690"/>
      <c r="X64" s="690"/>
      <c r="Y64" s="649"/>
      <c r="Z64" s="649"/>
      <c r="AA64" s="649"/>
      <c r="AB64" s="649"/>
      <c r="AC64" s="649"/>
      <c r="AD64" s="649"/>
      <c r="AE64" s="649"/>
      <c r="AF64" s="649"/>
      <c r="AG64" s="649"/>
      <c r="AH64" s="649"/>
      <c r="AI64" s="368" t="str">
        <f t="shared" si="0"/>
        <v/>
      </c>
      <c r="AJ64" s="48"/>
      <c r="AK64" s="48" t="b">
        <v>0</v>
      </c>
      <c r="AL64" s="48" t="b">
        <f t="shared" si="1"/>
        <v>0</v>
      </c>
      <c r="AM64" s="406" t="b">
        <f t="shared" si="2"/>
        <v>0</v>
      </c>
      <c r="AN64" s="45" t="b">
        <f t="shared" si="3"/>
        <v>0</v>
      </c>
      <c r="AO64" s="45"/>
      <c r="AP64" s="45"/>
      <c r="AQ64" s="45"/>
      <c r="AR64" s="45"/>
      <c r="AS64" s="496" t="str">
        <f t="shared" si="4"/>
        <v/>
      </c>
      <c r="AT64" s="460"/>
      <c r="AU64" s="16" t="str">
        <f t="shared" si="5"/>
        <v/>
      </c>
      <c r="AV64" s="454" t="str">
        <f>IFERROR(IF(AL64,"",IF(AM64,IFERROR(VLOOKUP(A64&amp;M64,'background information'!$D$163:$J$190,7,FALSE),""),VLOOKUP(A64,'background information'!$B$13:$N$36,7,FALSE))),"")</f>
        <v/>
      </c>
      <c r="AW64" s="454" t="str">
        <f>IFERROR(IF(AL64,"",IF(AM64,IFERROR(VLOOKUP(A64&amp;M64,'background information'!$D$163:$J$190,6,FALSE),""),VLOOKUP(A64,'background information'!$B$13:$N$36,6,FALSE))),"")</f>
        <v/>
      </c>
      <c r="AX64" s="454" t="str">
        <f t="shared" si="6"/>
        <v/>
      </c>
      <c r="AY64" s="454" t="str">
        <f>IFERROR(IF(AL64,IF(Q64&lt;&gt;"",Q64/1000,VLOOKUP(A64,'background information'!$B$13:$N$36,13,FALSE)/1000),""),"")</f>
        <v/>
      </c>
      <c r="AZ64" s="454" t="str">
        <f t="shared" si="7"/>
        <v/>
      </c>
      <c r="BA64" s="454" t="str">
        <f t="shared" si="8"/>
        <v/>
      </c>
      <c r="BB64" s="454"/>
      <c r="BC64" s="454" t="str">
        <f>IFERROR(IF(V64&lt;&gt;"",V64*52,VLOOKUP(A64, 'background information'!$B$13:$N$36,8,FALSE)),"")</f>
        <v/>
      </c>
      <c r="BD64" s="454" t="str">
        <f>IFERROR(VLOOKUP(A64, 'background information'!$B$13:$N$36,9,FALSE),"")</f>
        <v/>
      </c>
      <c r="BE64" s="454" t="str">
        <f>IFERROR(VLOOKUP(A64, 'background information'!$B$13:$N$36,10,FALSE),"")</f>
        <v/>
      </c>
      <c r="BF64" s="454" t="str">
        <f>IFERROR(VLOOKUP(A64, 'background information'!$B$13:$N$36,11,FALSE),"")</f>
        <v/>
      </c>
      <c r="BG64" s="454" t="str">
        <f>IFERROR(VLOOKUP(A64, 'background information'!$B$13:$N$36,12,FALSE),"")</f>
        <v/>
      </c>
      <c r="BH64" s="454">
        <v>1</v>
      </c>
      <c r="BI64" s="552" t="str">
        <f t="shared" si="9"/>
        <v/>
      </c>
      <c r="BJ64" s="561" t="str">
        <f t="shared" si="10"/>
        <v/>
      </c>
      <c r="BK64" s="591" t="str">
        <f t="shared" si="11"/>
        <v/>
      </c>
      <c r="BL64" s="582" t="str">
        <f t="shared" si="12"/>
        <v/>
      </c>
    </row>
    <row r="65" spans="1:64" s="4" customFormat="1" ht="12" x14ac:dyDescent="0.2">
      <c r="A65" s="649"/>
      <c r="B65" s="649"/>
      <c r="C65" s="649"/>
      <c r="D65" s="649"/>
      <c r="E65" s="649"/>
      <c r="F65" s="649"/>
      <c r="G65" s="649"/>
      <c r="H65" s="649"/>
      <c r="I65" s="649"/>
      <c r="J65" s="649"/>
      <c r="K65" s="649"/>
      <c r="L65" s="649"/>
      <c r="M65" s="649"/>
      <c r="N65" s="649"/>
      <c r="O65" s="649"/>
      <c r="P65" s="649"/>
      <c r="Q65" s="649"/>
      <c r="R65" s="649"/>
      <c r="S65" s="649"/>
      <c r="T65" s="649"/>
      <c r="U65" s="649"/>
      <c r="V65" s="690"/>
      <c r="W65" s="690"/>
      <c r="X65" s="690"/>
      <c r="Y65" s="649"/>
      <c r="Z65" s="649"/>
      <c r="AA65" s="649"/>
      <c r="AB65" s="649"/>
      <c r="AC65" s="649"/>
      <c r="AD65" s="649"/>
      <c r="AE65" s="649"/>
      <c r="AF65" s="649"/>
      <c r="AG65" s="649"/>
      <c r="AH65" s="649"/>
      <c r="AI65" s="368" t="str">
        <f t="shared" si="0"/>
        <v/>
      </c>
      <c r="AJ65" s="48"/>
      <c r="AK65" s="48" t="b">
        <v>0</v>
      </c>
      <c r="AL65" s="48" t="b">
        <f t="shared" si="1"/>
        <v>0</v>
      </c>
      <c r="AM65" s="406" t="b">
        <f t="shared" si="2"/>
        <v>0</v>
      </c>
      <c r="AN65" s="45" t="b">
        <f t="shared" si="3"/>
        <v>0</v>
      </c>
      <c r="AO65" s="45"/>
      <c r="AP65" s="45"/>
      <c r="AQ65" s="45"/>
      <c r="AR65" s="45"/>
      <c r="AS65" s="496" t="str">
        <f t="shared" si="4"/>
        <v/>
      </c>
      <c r="AT65" s="460"/>
      <c r="AU65" s="16" t="str">
        <f t="shared" si="5"/>
        <v/>
      </c>
      <c r="AV65" s="454" t="str">
        <f>IFERROR(IF(AL65,"",IF(AM65,IFERROR(VLOOKUP(A65&amp;M65,'background information'!$D$163:$J$190,7,FALSE),""),VLOOKUP(A65,'background information'!$B$13:$N$36,7,FALSE))),"")</f>
        <v/>
      </c>
      <c r="AW65" s="454" t="str">
        <f>IFERROR(IF(AL65,"",IF(AM65,IFERROR(VLOOKUP(A65&amp;M65,'background information'!$D$163:$J$190,6,FALSE),""),VLOOKUP(A65,'background information'!$B$13:$N$36,6,FALSE))),"")</f>
        <v/>
      </c>
      <c r="AX65" s="454" t="str">
        <f t="shared" si="6"/>
        <v/>
      </c>
      <c r="AY65" s="454" t="str">
        <f>IFERROR(IF(AL65,IF(Q65&lt;&gt;"",Q65/1000,VLOOKUP(A65,'background information'!$B$13:$N$36,13,FALSE)/1000),""),"")</f>
        <v/>
      </c>
      <c r="AZ65" s="454" t="str">
        <f t="shared" si="7"/>
        <v/>
      </c>
      <c r="BA65" s="454" t="str">
        <f t="shared" si="8"/>
        <v/>
      </c>
      <c r="BB65" s="454"/>
      <c r="BC65" s="454" t="str">
        <f>IFERROR(IF(V65&lt;&gt;"",V65*52,VLOOKUP(A65, 'background information'!$B$13:$N$36,8,FALSE)),"")</f>
        <v/>
      </c>
      <c r="BD65" s="454" t="str">
        <f>IFERROR(VLOOKUP(A65, 'background information'!$B$13:$N$36,9,FALSE),"")</f>
        <v/>
      </c>
      <c r="BE65" s="454" t="str">
        <f>IFERROR(VLOOKUP(A65, 'background information'!$B$13:$N$36,10,FALSE),"")</f>
        <v/>
      </c>
      <c r="BF65" s="454" t="str">
        <f>IFERROR(VLOOKUP(A65, 'background information'!$B$13:$N$36,11,FALSE),"")</f>
        <v/>
      </c>
      <c r="BG65" s="454" t="str">
        <f>IFERROR(VLOOKUP(A65, 'background information'!$B$13:$N$36,12,FALSE),"")</f>
        <v/>
      </c>
      <c r="BH65" s="454">
        <v>1</v>
      </c>
      <c r="BI65" s="552" t="str">
        <f t="shared" si="9"/>
        <v/>
      </c>
      <c r="BJ65" s="561" t="str">
        <f t="shared" si="10"/>
        <v/>
      </c>
      <c r="BK65" s="591" t="str">
        <f t="shared" si="11"/>
        <v/>
      </c>
      <c r="BL65" s="582" t="str">
        <f t="shared" si="12"/>
        <v/>
      </c>
    </row>
    <row r="66" spans="1:64" s="4" customFormat="1" ht="12" x14ac:dyDescent="0.2">
      <c r="A66" s="649"/>
      <c r="B66" s="649"/>
      <c r="C66" s="649"/>
      <c r="D66" s="649"/>
      <c r="E66" s="649"/>
      <c r="F66" s="649"/>
      <c r="G66" s="649"/>
      <c r="H66" s="649"/>
      <c r="I66" s="649"/>
      <c r="J66" s="649"/>
      <c r="K66" s="649"/>
      <c r="L66" s="649"/>
      <c r="M66" s="649"/>
      <c r="N66" s="649"/>
      <c r="O66" s="649"/>
      <c r="P66" s="649"/>
      <c r="Q66" s="649"/>
      <c r="R66" s="649"/>
      <c r="S66" s="649"/>
      <c r="T66" s="649"/>
      <c r="U66" s="649"/>
      <c r="V66" s="690"/>
      <c r="W66" s="690"/>
      <c r="X66" s="690"/>
      <c r="Y66" s="649"/>
      <c r="Z66" s="649"/>
      <c r="AA66" s="649"/>
      <c r="AB66" s="649"/>
      <c r="AC66" s="649"/>
      <c r="AD66" s="649"/>
      <c r="AE66" s="649"/>
      <c r="AF66" s="649"/>
      <c r="AG66" s="649"/>
      <c r="AH66" s="649"/>
      <c r="AI66" s="368" t="str">
        <f t="shared" si="0"/>
        <v/>
      </c>
      <c r="AJ66" s="48"/>
      <c r="AK66" s="48" t="b">
        <v>0</v>
      </c>
      <c r="AL66" s="48" t="b">
        <f t="shared" si="1"/>
        <v>0</v>
      </c>
      <c r="AM66" s="406" t="b">
        <f t="shared" si="2"/>
        <v>0</v>
      </c>
      <c r="AN66" s="45" t="b">
        <f t="shared" si="3"/>
        <v>0</v>
      </c>
      <c r="AO66" s="45"/>
      <c r="AP66" s="45"/>
      <c r="AQ66" s="45"/>
      <c r="AR66" s="45"/>
      <c r="AS66" s="496" t="str">
        <f t="shared" si="4"/>
        <v/>
      </c>
      <c r="AT66" s="460"/>
      <c r="AU66" s="16" t="str">
        <f t="shared" si="5"/>
        <v/>
      </c>
      <c r="AV66" s="454" t="str">
        <f>IFERROR(IF(AL66,"",IF(AM66,IFERROR(VLOOKUP(A66&amp;M66,'background information'!$D$163:$J$190,7,FALSE),""),VLOOKUP(A66,'background information'!$B$13:$N$36,7,FALSE))),"")</f>
        <v/>
      </c>
      <c r="AW66" s="454" t="str">
        <f>IFERROR(IF(AL66,"",IF(AM66,IFERROR(VLOOKUP(A66&amp;M66,'background information'!$D$163:$J$190,6,FALSE),""),VLOOKUP(A66,'background information'!$B$13:$N$36,6,FALSE))),"")</f>
        <v/>
      </c>
      <c r="AX66" s="454" t="str">
        <f t="shared" si="6"/>
        <v/>
      </c>
      <c r="AY66" s="454" t="str">
        <f>IFERROR(IF(AL66,IF(Q66&lt;&gt;"",Q66/1000,VLOOKUP(A66,'background information'!$B$13:$N$36,13,FALSE)/1000),""),"")</f>
        <v/>
      </c>
      <c r="AZ66" s="454" t="str">
        <f t="shared" si="7"/>
        <v/>
      </c>
      <c r="BA66" s="454" t="str">
        <f t="shared" si="8"/>
        <v/>
      </c>
      <c r="BB66" s="454"/>
      <c r="BC66" s="454" t="str">
        <f>IFERROR(IF(V66&lt;&gt;"",V66*52,VLOOKUP(A66, 'background information'!$B$13:$N$36,8,FALSE)),"")</f>
        <v/>
      </c>
      <c r="BD66" s="454" t="str">
        <f>IFERROR(VLOOKUP(A66, 'background information'!$B$13:$N$36,9,FALSE),"")</f>
        <v/>
      </c>
      <c r="BE66" s="454" t="str">
        <f>IFERROR(VLOOKUP(A66, 'background information'!$B$13:$N$36,10,FALSE),"")</f>
        <v/>
      </c>
      <c r="BF66" s="454" t="str">
        <f>IFERROR(VLOOKUP(A66, 'background information'!$B$13:$N$36,11,FALSE),"")</f>
        <v/>
      </c>
      <c r="BG66" s="454" t="str">
        <f>IFERROR(VLOOKUP(A66, 'background information'!$B$13:$N$36,12,FALSE),"")</f>
        <v/>
      </c>
      <c r="BH66" s="454">
        <v>1</v>
      </c>
      <c r="BI66" s="552" t="str">
        <f t="shared" si="9"/>
        <v/>
      </c>
      <c r="BJ66" s="561" t="str">
        <f t="shared" si="10"/>
        <v/>
      </c>
      <c r="BK66" s="591" t="str">
        <f t="shared" si="11"/>
        <v/>
      </c>
      <c r="BL66" s="582" t="str">
        <f t="shared" si="12"/>
        <v/>
      </c>
    </row>
    <row r="67" spans="1:64" s="4" customFormat="1" ht="12" x14ac:dyDescent="0.2">
      <c r="A67" s="649"/>
      <c r="B67" s="649"/>
      <c r="C67" s="649"/>
      <c r="D67" s="649"/>
      <c r="E67" s="649"/>
      <c r="F67" s="649"/>
      <c r="G67" s="649"/>
      <c r="H67" s="649"/>
      <c r="I67" s="649"/>
      <c r="J67" s="649"/>
      <c r="K67" s="649"/>
      <c r="L67" s="649"/>
      <c r="M67" s="649"/>
      <c r="N67" s="649"/>
      <c r="O67" s="649"/>
      <c r="P67" s="649"/>
      <c r="Q67" s="649"/>
      <c r="R67" s="649"/>
      <c r="S67" s="649"/>
      <c r="T67" s="649"/>
      <c r="U67" s="649"/>
      <c r="V67" s="690"/>
      <c r="W67" s="690"/>
      <c r="X67" s="690"/>
      <c r="Y67" s="649"/>
      <c r="Z67" s="649"/>
      <c r="AA67" s="649"/>
      <c r="AB67" s="649"/>
      <c r="AC67" s="649"/>
      <c r="AD67" s="649"/>
      <c r="AE67" s="649"/>
      <c r="AF67" s="649"/>
      <c r="AG67" s="649"/>
      <c r="AH67" s="649"/>
      <c r="AI67" s="368" t="str">
        <f t="shared" si="0"/>
        <v/>
      </c>
      <c r="AJ67" s="48"/>
      <c r="AK67" s="48" t="b">
        <v>0</v>
      </c>
      <c r="AL67" s="48" t="b">
        <f t="shared" si="1"/>
        <v>0</v>
      </c>
      <c r="AM67" s="406" t="b">
        <f t="shared" si="2"/>
        <v>0</v>
      </c>
      <c r="AN67" s="45" t="b">
        <f t="shared" si="3"/>
        <v>0</v>
      </c>
      <c r="AO67" s="45"/>
      <c r="AP67" s="45"/>
      <c r="AQ67" s="45"/>
      <c r="AR67" s="45"/>
      <c r="AS67" s="496" t="str">
        <f t="shared" si="4"/>
        <v/>
      </c>
      <c r="AT67" s="460"/>
      <c r="AU67" s="16" t="str">
        <f t="shared" si="5"/>
        <v/>
      </c>
      <c r="AV67" s="454" t="str">
        <f>IFERROR(IF(AL67,"",IF(AM67,IFERROR(VLOOKUP(A67&amp;M67,'background information'!$D$163:$J$190,7,FALSE),""),VLOOKUP(A67,'background information'!$B$13:$N$36,7,FALSE))),"")</f>
        <v/>
      </c>
      <c r="AW67" s="454" t="str">
        <f>IFERROR(IF(AL67,"",IF(AM67,IFERROR(VLOOKUP(A67&amp;M67,'background information'!$D$163:$J$190,6,FALSE),""),VLOOKUP(A67,'background information'!$B$13:$N$36,6,FALSE))),"")</f>
        <v/>
      </c>
      <c r="AX67" s="454" t="str">
        <f t="shared" si="6"/>
        <v/>
      </c>
      <c r="AY67" s="454" t="str">
        <f>IFERROR(IF(AL67,IF(Q67&lt;&gt;"",Q67/1000,VLOOKUP(A67,'background information'!$B$13:$N$36,13,FALSE)/1000),""),"")</f>
        <v/>
      </c>
      <c r="AZ67" s="454" t="str">
        <f t="shared" si="7"/>
        <v/>
      </c>
      <c r="BA67" s="454" t="str">
        <f t="shared" si="8"/>
        <v/>
      </c>
      <c r="BB67" s="454"/>
      <c r="BC67" s="454" t="str">
        <f>IFERROR(IF(V67&lt;&gt;"",V67*52,VLOOKUP(A67, 'background information'!$B$13:$N$36,8,FALSE)),"")</f>
        <v/>
      </c>
      <c r="BD67" s="454" t="str">
        <f>IFERROR(VLOOKUP(A67, 'background information'!$B$13:$N$36,9,FALSE),"")</f>
        <v/>
      </c>
      <c r="BE67" s="454" t="str">
        <f>IFERROR(VLOOKUP(A67, 'background information'!$B$13:$N$36,10,FALSE),"")</f>
        <v/>
      </c>
      <c r="BF67" s="454" t="str">
        <f>IFERROR(VLOOKUP(A67, 'background information'!$B$13:$N$36,11,FALSE),"")</f>
        <v/>
      </c>
      <c r="BG67" s="454" t="str">
        <f>IFERROR(VLOOKUP(A67, 'background information'!$B$13:$N$36,12,FALSE),"")</f>
        <v/>
      </c>
      <c r="BH67" s="454">
        <v>1</v>
      </c>
      <c r="BI67" s="552" t="str">
        <f t="shared" si="9"/>
        <v/>
      </c>
      <c r="BJ67" s="561" t="str">
        <f t="shared" si="10"/>
        <v/>
      </c>
      <c r="BK67" s="591" t="str">
        <f t="shared" si="11"/>
        <v/>
      </c>
      <c r="BL67" s="582" t="str">
        <f t="shared" si="12"/>
        <v/>
      </c>
    </row>
    <row r="68" spans="1:64" s="4" customFormat="1" ht="12" x14ac:dyDescent="0.2">
      <c r="A68" s="649"/>
      <c r="B68" s="649"/>
      <c r="C68" s="649"/>
      <c r="D68" s="649"/>
      <c r="E68" s="649"/>
      <c r="F68" s="649"/>
      <c r="G68" s="649"/>
      <c r="H68" s="649"/>
      <c r="I68" s="649"/>
      <c r="J68" s="649"/>
      <c r="K68" s="649"/>
      <c r="L68" s="649"/>
      <c r="M68" s="649"/>
      <c r="N68" s="649"/>
      <c r="O68" s="649"/>
      <c r="P68" s="649"/>
      <c r="Q68" s="649"/>
      <c r="R68" s="649"/>
      <c r="S68" s="649"/>
      <c r="T68" s="649"/>
      <c r="U68" s="649"/>
      <c r="V68" s="690"/>
      <c r="W68" s="690"/>
      <c r="X68" s="690"/>
      <c r="Y68" s="649"/>
      <c r="Z68" s="649"/>
      <c r="AA68" s="649"/>
      <c r="AB68" s="649"/>
      <c r="AC68" s="649"/>
      <c r="AD68" s="649"/>
      <c r="AE68" s="649"/>
      <c r="AF68" s="649"/>
      <c r="AG68" s="649"/>
      <c r="AH68" s="649"/>
      <c r="AI68" s="368" t="str">
        <f t="shared" si="0"/>
        <v/>
      </c>
      <c r="AJ68" s="48"/>
      <c r="AK68" s="48" t="b">
        <v>0</v>
      </c>
      <c r="AL68" s="48" t="b">
        <f t="shared" si="1"/>
        <v>0</v>
      </c>
      <c r="AM68" s="406" t="b">
        <f t="shared" si="2"/>
        <v>0</v>
      </c>
      <c r="AN68" s="45" t="b">
        <f t="shared" si="3"/>
        <v>0</v>
      </c>
      <c r="AO68" s="45"/>
      <c r="AP68" s="45"/>
      <c r="AQ68" s="45"/>
      <c r="AR68" s="45"/>
      <c r="AS68" s="496" t="str">
        <f t="shared" si="4"/>
        <v/>
      </c>
      <c r="AT68" s="460"/>
      <c r="AU68" s="16" t="str">
        <f t="shared" si="5"/>
        <v/>
      </c>
      <c r="AV68" s="454" t="str">
        <f>IFERROR(IF(AL68,"",IF(AM68,IFERROR(VLOOKUP(A68&amp;M68,'background information'!$D$163:$J$190,7,FALSE),""),VLOOKUP(A68,'background information'!$B$13:$N$36,7,FALSE))),"")</f>
        <v/>
      </c>
      <c r="AW68" s="454" t="str">
        <f>IFERROR(IF(AL68,"",IF(AM68,IFERROR(VLOOKUP(A68&amp;M68,'background information'!$D$163:$J$190,6,FALSE),""),VLOOKUP(A68,'background information'!$B$13:$N$36,6,FALSE))),"")</f>
        <v/>
      </c>
      <c r="AX68" s="454" t="str">
        <f t="shared" si="6"/>
        <v/>
      </c>
      <c r="AY68" s="454" t="str">
        <f>IFERROR(IF(AL68,IF(Q68&lt;&gt;"",Q68/1000,VLOOKUP(A68,'background information'!$B$13:$N$36,13,FALSE)/1000),""),"")</f>
        <v/>
      </c>
      <c r="AZ68" s="454" t="str">
        <f t="shared" si="7"/>
        <v/>
      </c>
      <c r="BA68" s="454" t="str">
        <f t="shared" si="8"/>
        <v/>
      </c>
      <c r="BB68" s="454"/>
      <c r="BC68" s="454" t="str">
        <f>IFERROR(IF(V68&lt;&gt;"",V68*52,VLOOKUP(A68, 'background information'!$B$13:$N$36,8,FALSE)),"")</f>
        <v/>
      </c>
      <c r="BD68" s="454" t="str">
        <f>IFERROR(VLOOKUP(A68, 'background information'!$B$13:$N$36,9,FALSE),"")</f>
        <v/>
      </c>
      <c r="BE68" s="454" t="str">
        <f>IFERROR(VLOOKUP(A68, 'background information'!$B$13:$N$36,10,FALSE),"")</f>
        <v/>
      </c>
      <c r="BF68" s="454" t="str">
        <f>IFERROR(VLOOKUP(A68, 'background information'!$B$13:$N$36,11,FALSE),"")</f>
        <v/>
      </c>
      <c r="BG68" s="454" t="str">
        <f>IFERROR(VLOOKUP(A68, 'background information'!$B$13:$N$36,12,FALSE),"")</f>
        <v/>
      </c>
      <c r="BH68" s="454">
        <v>1</v>
      </c>
      <c r="BI68" s="552" t="str">
        <f t="shared" si="9"/>
        <v/>
      </c>
      <c r="BJ68" s="561" t="str">
        <f t="shared" si="10"/>
        <v/>
      </c>
      <c r="BK68" s="591" t="str">
        <f t="shared" si="11"/>
        <v/>
      </c>
      <c r="BL68" s="582" t="str">
        <f t="shared" si="12"/>
        <v/>
      </c>
    </row>
    <row r="69" spans="1:64" s="4" customFormat="1" ht="12" x14ac:dyDescent="0.2">
      <c r="A69" s="649"/>
      <c r="B69" s="649"/>
      <c r="C69" s="649"/>
      <c r="D69" s="649"/>
      <c r="E69" s="649"/>
      <c r="F69" s="649"/>
      <c r="G69" s="649"/>
      <c r="H69" s="649"/>
      <c r="I69" s="649"/>
      <c r="J69" s="649"/>
      <c r="K69" s="649"/>
      <c r="L69" s="649"/>
      <c r="M69" s="649"/>
      <c r="N69" s="649"/>
      <c r="O69" s="649"/>
      <c r="P69" s="649"/>
      <c r="Q69" s="649"/>
      <c r="R69" s="649"/>
      <c r="S69" s="649"/>
      <c r="T69" s="649"/>
      <c r="U69" s="649"/>
      <c r="V69" s="690"/>
      <c r="W69" s="690"/>
      <c r="X69" s="690"/>
      <c r="Y69" s="649"/>
      <c r="Z69" s="649"/>
      <c r="AA69" s="649"/>
      <c r="AB69" s="649"/>
      <c r="AC69" s="649"/>
      <c r="AD69" s="649"/>
      <c r="AE69" s="649"/>
      <c r="AF69" s="649"/>
      <c r="AG69" s="649"/>
      <c r="AH69" s="649"/>
      <c r="AI69" s="368" t="str">
        <f t="shared" si="0"/>
        <v/>
      </c>
      <c r="AJ69" s="48"/>
      <c r="AK69" s="48" t="b">
        <v>0</v>
      </c>
      <c r="AL69" s="48" t="b">
        <f t="shared" si="1"/>
        <v>0</v>
      </c>
      <c r="AM69" s="406" t="b">
        <f t="shared" si="2"/>
        <v>0</v>
      </c>
      <c r="AN69" s="45" t="b">
        <f t="shared" si="3"/>
        <v>0</v>
      </c>
      <c r="AO69" s="45"/>
      <c r="AP69" s="45"/>
      <c r="AQ69" s="45"/>
      <c r="AR69" s="45"/>
      <c r="AS69" s="496" t="str">
        <f t="shared" si="4"/>
        <v/>
      </c>
      <c r="AT69" s="460"/>
      <c r="AU69" s="16" t="str">
        <f t="shared" si="5"/>
        <v/>
      </c>
      <c r="AV69" s="454" t="str">
        <f>IFERROR(IF(AL69,"",IF(AM69,IFERROR(VLOOKUP(A69&amp;M69,'background information'!$D$163:$J$190,7,FALSE),""),VLOOKUP(A69,'background information'!$B$13:$N$36,7,FALSE))),"")</f>
        <v/>
      </c>
      <c r="AW69" s="454" t="str">
        <f>IFERROR(IF(AL69,"",IF(AM69,IFERROR(VLOOKUP(A69&amp;M69,'background information'!$D$163:$J$190,6,FALSE),""),VLOOKUP(A69,'background information'!$B$13:$N$36,6,FALSE))),"")</f>
        <v/>
      </c>
      <c r="AX69" s="454" t="str">
        <f t="shared" si="6"/>
        <v/>
      </c>
      <c r="AY69" s="454" t="str">
        <f>IFERROR(IF(AL69,IF(Q69&lt;&gt;"",Q69/1000,VLOOKUP(A69,'background information'!$B$13:$N$36,13,FALSE)/1000),""),"")</f>
        <v/>
      </c>
      <c r="AZ69" s="454" t="str">
        <f t="shared" si="7"/>
        <v/>
      </c>
      <c r="BA69" s="454" t="str">
        <f t="shared" si="8"/>
        <v/>
      </c>
      <c r="BB69" s="454"/>
      <c r="BC69" s="454" t="str">
        <f>IFERROR(IF(V69&lt;&gt;"",V69*52,VLOOKUP(A69, 'background information'!$B$13:$N$36,8,FALSE)),"")</f>
        <v/>
      </c>
      <c r="BD69" s="454" t="str">
        <f>IFERROR(VLOOKUP(A69, 'background information'!$B$13:$N$36,9,FALSE),"")</f>
        <v/>
      </c>
      <c r="BE69" s="454" t="str">
        <f>IFERROR(VLOOKUP(A69, 'background information'!$B$13:$N$36,10,FALSE),"")</f>
        <v/>
      </c>
      <c r="BF69" s="454" t="str">
        <f>IFERROR(VLOOKUP(A69, 'background information'!$B$13:$N$36,11,FALSE),"")</f>
        <v/>
      </c>
      <c r="BG69" s="454" t="str">
        <f>IFERROR(VLOOKUP(A69, 'background information'!$B$13:$N$36,12,FALSE),"")</f>
        <v/>
      </c>
      <c r="BH69" s="454">
        <v>1</v>
      </c>
      <c r="BI69" s="552" t="str">
        <f t="shared" si="9"/>
        <v/>
      </c>
      <c r="BJ69" s="561" t="str">
        <f t="shared" si="10"/>
        <v/>
      </c>
      <c r="BK69" s="591" t="str">
        <f t="shared" si="11"/>
        <v/>
      </c>
      <c r="BL69" s="582" t="str">
        <f t="shared" si="12"/>
        <v/>
      </c>
    </row>
    <row r="70" spans="1:64" s="4" customFormat="1" ht="12" x14ac:dyDescent="0.2">
      <c r="A70" s="649"/>
      <c r="B70" s="649"/>
      <c r="C70" s="649"/>
      <c r="D70" s="649"/>
      <c r="E70" s="649"/>
      <c r="F70" s="649"/>
      <c r="G70" s="649"/>
      <c r="H70" s="649"/>
      <c r="I70" s="649"/>
      <c r="J70" s="649"/>
      <c r="K70" s="649"/>
      <c r="L70" s="649"/>
      <c r="M70" s="649"/>
      <c r="N70" s="649"/>
      <c r="O70" s="649"/>
      <c r="P70" s="649"/>
      <c r="Q70" s="649"/>
      <c r="R70" s="649"/>
      <c r="S70" s="649"/>
      <c r="T70" s="649"/>
      <c r="U70" s="649"/>
      <c r="V70" s="690"/>
      <c r="W70" s="690"/>
      <c r="X70" s="690"/>
      <c r="Y70" s="649"/>
      <c r="Z70" s="649"/>
      <c r="AA70" s="649"/>
      <c r="AB70" s="649"/>
      <c r="AC70" s="649"/>
      <c r="AD70" s="649"/>
      <c r="AE70" s="649"/>
      <c r="AF70" s="649"/>
      <c r="AG70" s="649"/>
      <c r="AH70" s="649"/>
      <c r="AI70" s="368" t="str">
        <f t="shared" si="0"/>
        <v/>
      </c>
      <c r="AJ70" s="48"/>
      <c r="AK70" s="48" t="b">
        <v>0</v>
      </c>
      <c r="AL70" s="48" t="b">
        <f t="shared" si="1"/>
        <v>0</v>
      </c>
      <c r="AM70" s="406" t="b">
        <f t="shared" si="2"/>
        <v>0</v>
      </c>
      <c r="AN70" s="45" t="b">
        <f t="shared" si="3"/>
        <v>0</v>
      </c>
      <c r="AO70" s="45"/>
      <c r="AP70" s="45"/>
      <c r="AQ70" s="45"/>
      <c r="AR70" s="45"/>
      <c r="AS70" s="496" t="str">
        <f t="shared" si="4"/>
        <v/>
      </c>
      <c r="AT70" s="460"/>
      <c r="AU70" s="16" t="str">
        <f t="shared" si="5"/>
        <v/>
      </c>
      <c r="AV70" s="454" t="str">
        <f>IFERROR(IF(AL70,"",IF(AM70,IFERROR(VLOOKUP(A70&amp;M70,'background information'!$D$163:$J$190,7,FALSE),""),VLOOKUP(A70,'background information'!$B$13:$N$36,7,FALSE))),"")</f>
        <v/>
      </c>
      <c r="AW70" s="454" t="str">
        <f>IFERROR(IF(AL70,"",IF(AM70,IFERROR(VLOOKUP(A70&amp;M70,'background information'!$D$163:$J$190,6,FALSE),""),VLOOKUP(A70,'background information'!$B$13:$N$36,6,FALSE))),"")</f>
        <v/>
      </c>
      <c r="AX70" s="454" t="str">
        <f t="shared" si="6"/>
        <v/>
      </c>
      <c r="AY70" s="454" t="str">
        <f>IFERROR(IF(AL70,IF(Q70&lt;&gt;"",Q70/1000,VLOOKUP(A70,'background information'!$B$13:$N$36,13,FALSE)/1000),""),"")</f>
        <v/>
      </c>
      <c r="AZ70" s="454" t="str">
        <f t="shared" si="7"/>
        <v/>
      </c>
      <c r="BA70" s="454" t="str">
        <f t="shared" si="8"/>
        <v/>
      </c>
      <c r="BB70" s="454"/>
      <c r="BC70" s="454" t="str">
        <f>IFERROR(IF(V70&lt;&gt;"",V70*52,VLOOKUP(A70, 'background information'!$B$13:$N$36,8,FALSE)),"")</f>
        <v/>
      </c>
      <c r="BD70" s="454" t="str">
        <f>IFERROR(VLOOKUP(A70, 'background information'!$B$13:$N$36,9,FALSE),"")</f>
        <v/>
      </c>
      <c r="BE70" s="454" t="str">
        <f>IFERROR(VLOOKUP(A70, 'background information'!$B$13:$N$36,10,FALSE),"")</f>
        <v/>
      </c>
      <c r="BF70" s="454" t="str">
        <f>IFERROR(VLOOKUP(A70, 'background information'!$B$13:$N$36,11,FALSE),"")</f>
        <v/>
      </c>
      <c r="BG70" s="454" t="str">
        <f>IFERROR(VLOOKUP(A70, 'background information'!$B$13:$N$36,12,FALSE),"")</f>
        <v/>
      </c>
      <c r="BH70" s="454">
        <v>1</v>
      </c>
      <c r="BI70" s="552" t="str">
        <f t="shared" si="9"/>
        <v/>
      </c>
      <c r="BJ70" s="561" t="str">
        <f t="shared" si="10"/>
        <v/>
      </c>
      <c r="BK70" s="591" t="str">
        <f t="shared" si="11"/>
        <v/>
      </c>
      <c r="BL70" s="582" t="str">
        <f t="shared" si="12"/>
        <v/>
      </c>
    </row>
    <row r="71" spans="1:64" s="349" customFormat="1" ht="12.75" customHeight="1" x14ac:dyDescent="0.2">
      <c r="A71" s="649"/>
      <c r="B71" s="649"/>
      <c r="C71" s="649"/>
      <c r="D71" s="649"/>
      <c r="E71" s="649"/>
      <c r="F71" s="649"/>
      <c r="G71" s="649"/>
      <c r="H71" s="649"/>
      <c r="I71" s="649"/>
      <c r="J71" s="649"/>
      <c r="K71" s="649"/>
      <c r="L71" s="649"/>
      <c r="M71" s="649"/>
      <c r="N71" s="649"/>
      <c r="O71" s="649"/>
      <c r="P71" s="649"/>
      <c r="Q71" s="649"/>
      <c r="R71" s="649"/>
      <c r="S71" s="649"/>
      <c r="T71" s="649"/>
      <c r="U71" s="649"/>
      <c r="V71" s="690"/>
      <c r="W71" s="690"/>
      <c r="X71" s="690"/>
      <c r="Y71" s="649"/>
      <c r="Z71" s="649"/>
      <c r="AA71" s="649"/>
      <c r="AB71" s="649"/>
      <c r="AC71" s="649"/>
      <c r="AD71" s="649"/>
      <c r="AE71" s="649"/>
      <c r="AF71" s="649"/>
      <c r="AG71" s="649"/>
      <c r="AH71" s="649"/>
      <c r="AI71" s="368" t="str">
        <f t="shared" si="0"/>
        <v/>
      </c>
      <c r="AJ71" s="48"/>
      <c r="AK71" s="48" t="b">
        <v>0</v>
      </c>
      <c r="AL71" s="48" t="b">
        <f t="shared" si="1"/>
        <v>0</v>
      </c>
      <c r="AM71" s="406" t="b">
        <f t="shared" si="2"/>
        <v>0</v>
      </c>
      <c r="AN71" s="45" t="b">
        <f t="shared" si="3"/>
        <v>0</v>
      </c>
      <c r="AO71" s="45"/>
      <c r="AP71" s="45"/>
      <c r="AQ71" s="45"/>
      <c r="AR71" s="45"/>
      <c r="AS71" s="496" t="str">
        <f t="shared" si="4"/>
        <v/>
      </c>
      <c r="AT71" s="460"/>
      <c r="AU71" s="16" t="str">
        <f t="shared" si="5"/>
        <v/>
      </c>
      <c r="AV71" s="454" t="str">
        <f>IFERROR(IF(AL71,"",IF(AM71,IFERROR(VLOOKUP(A71&amp;M71,'background information'!$D$163:$J$190,7,FALSE),""),VLOOKUP(A71,'background information'!$B$13:$N$36,7,FALSE))),"")</f>
        <v/>
      </c>
      <c r="AW71" s="454" t="str">
        <f>IFERROR(IF(AL71,"",IF(AM71,IFERROR(VLOOKUP(A71&amp;M71,'background information'!$D$163:$J$190,6,FALSE),""),VLOOKUP(A71,'background information'!$B$13:$N$36,6,FALSE))),"")</f>
        <v/>
      </c>
      <c r="AX71" s="454" t="str">
        <f t="shared" si="6"/>
        <v/>
      </c>
      <c r="AY71" s="454" t="str">
        <f>IFERROR(IF(AL71,IF(Q71&lt;&gt;"",Q71/1000,VLOOKUP(A71,'background information'!$B$13:$N$36,13,FALSE)/1000),""),"")</f>
        <v/>
      </c>
      <c r="AZ71" s="454" t="str">
        <f t="shared" si="7"/>
        <v/>
      </c>
      <c r="BA71" s="454" t="str">
        <f t="shared" si="8"/>
        <v/>
      </c>
      <c r="BB71" s="454"/>
      <c r="BC71" s="454" t="str">
        <f>IFERROR(IF(V71&lt;&gt;"",V71*52,VLOOKUP(A71, 'background information'!$B$13:$N$36,8,FALSE)),"")</f>
        <v/>
      </c>
      <c r="BD71" s="454" t="str">
        <f>IFERROR(VLOOKUP(A71, 'background information'!$B$13:$N$36,9,FALSE),"")</f>
        <v/>
      </c>
      <c r="BE71" s="454" t="str">
        <f>IFERROR(VLOOKUP(A71, 'background information'!$B$13:$N$36,10,FALSE),"")</f>
        <v/>
      </c>
      <c r="BF71" s="454" t="str">
        <f>IFERROR(VLOOKUP(A71, 'background information'!$B$13:$N$36,11,FALSE),"")</f>
        <v/>
      </c>
      <c r="BG71" s="454" t="str">
        <f>IFERROR(VLOOKUP(A71, 'background information'!$B$13:$N$36,12,FALSE),"")</f>
        <v/>
      </c>
      <c r="BH71" s="454">
        <v>1</v>
      </c>
      <c r="BI71" s="552" t="str">
        <f t="shared" si="9"/>
        <v/>
      </c>
      <c r="BJ71" s="561" t="str">
        <f t="shared" si="10"/>
        <v/>
      </c>
      <c r="BK71" s="591" t="str">
        <f t="shared" si="11"/>
        <v/>
      </c>
      <c r="BL71" s="582" t="str">
        <f t="shared" si="12"/>
        <v/>
      </c>
    </row>
    <row r="72" spans="1:64" s="349" customFormat="1" ht="12" x14ac:dyDescent="0.2">
      <c r="A72" s="649"/>
      <c r="B72" s="649"/>
      <c r="C72" s="649"/>
      <c r="D72" s="649"/>
      <c r="E72" s="649"/>
      <c r="F72" s="649"/>
      <c r="G72" s="649"/>
      <c r="H72" s="649"/>
      <c r="I72" s="649"/>
      <c r="J72" s="649"/>
      <c r="K72" s="649"/>
      <c r="L72" s="649"/>
      <c r="M72" s="649"/>
      <c r="N72" s="649"/>
      <c r="O72" s="649"/>
      <c r="P72" s="649"/>
      <c r="Q72" s="649"/>
      <c r="R72" s="649"/>
      <c r="S72" s="649"/>
      <c r="T72" s="649"/>
      <c r="U72" s="649"/>
      <c r="V72" s="690"/>
      <c r="W72" s="690"/>
      <c r="X72" s="690"/>
      <c r="Y72" s="649"/>
      <c r="Z72" s="649"/>
      <c r="AA72" s="649"/>
      <c r="AB72" s="649"/>
      <c r="AC72" s="649"/>
      <c r="AD72" s="649"/>
      <c r="AE72" s="649"/>
      <c r="AF72" s="649"/>
      <c r="AG72" s="649"/>
      <c r="AH72" s="649"/>
      <c r="AI72" s="368" t="str">
        <f t="shared" si="0"/>
        <v/>
      </c>
      <c r="AJ72" s="48"/>
      <c r="AK72" s="48" t="b">
        <v>0</v>
      </c>
      <c r="AL72" s="48" t="b">
        <f t="shared" si="1"/>
        <v>0</v>
      </c>
      <c r="AM72" s="406" t="b">
        <f t="shared" si="2"/>
        <v>0</v>
      </c>
      <c r="AN72" s="45" t="b">
        <f t="shared" si="3"/>
        <v>0</v>
      </c>
      <c r="AO72" s="45"/>
      <c r="AP72" s="45"/>
      <c r="AQ72" s="45"/>
      <c r="AR72" s="45"/>
      <c r="AS72" s="496" t="str">
        <f t="shared" si="4"/>
        <v/>
      </c>
      <c r="AT72" s="460"/>
      <c r="AU72" s="16" t="str">
        <f t="shared" si="5"/>
        <v/>
      </c>
      <c r="AV72" s="454" t="str">
        <f>IFERROR(IF(AL72,"",IF(AM72,IFERROR(VLOOKUP(A72&amp;M72,'background information'!$D$163:$J$190,7,FALSE),""),VLOOKUP(A72,'background information'!$B$13:$N$36,7,FALSE))),"")</f>
        <v/>
      </c>
      <c r="AW72" s="454" t="str">
        <f>IFERROR(IF(AL72,"",IF(AM72,IFERROR(VLOOKUP(A72&amp;M72,'background information'!$D$163:$J$190,6,FALSE),""),VLOOKUP(A72,'background information'!$B$13:$N$36,6,FALSE))),"")</f>
        <v/>
      </c>
      <c r="AX72" s="454" t="str">
        <f t="shared" si="6"/>
        <v/>
      </c>
      <c r="AY72" s="454" t="str">
        <f>IFERROR(IF(AL72,IF(Q72&lt;&gt;"",Q72/1000,VLOOKUP(A72,'background information'!$B$13:$N$36,13,FALSE)/1000),""),"")</f>
        <v/>
      </c>
      <c r="AZ72" s="454" t="str">
        <f t="shared" si="7"/>
        <v/>
      </c>
      <c r="BA72" s="454" t="str">
        <f t="shared" si="8"/>
        <v/>
      </c>
      <c r="BB72" s="454"/>
      <c r="BC72" s="454" t="str">
        <f>IFERROR(IF(V72&lt;&gt;"",V72*52,VLOOKUP(A72, 'background information'!$B$13:$N$36,8,FALSE)),"")</f>
        <v/>
      </c>
      <c r="BD72" s="454" t="str">
        <f>IFERROR(VLOOKUP(A72, 'background information'!$B$13:$N$36,9,FALSE),"")</f>
        <v/>
      </c>
      <c r="BE72" s="454" t="str">
        <f>IFERROR(VLOOKUP(A72, 'background information'!$B$13:$N$36,10,FALSE),"")</f>
        <v/>
      </c>
      <c r="BF72" s="454" t="str">
        <f>IFERROR(VLOOKUP(A72, 'background information'!$B$13:$N$36,11,FALSE),"")</f>
        <v/>
      </c>
      <c r="BG72" s="454" t="str">
        <f>IFERROR(VLOOKUP(A72, 'background information'!$B$13:$N$36,12,FALSE),"")</f>
        <v/>
      </c>
      <c r="BH72" s="454">
        <v>1</v>
      </c>
      <c r="BI72" s="552" t="str">
        <f t="shared" si="9"/>
        <v/>
      </c>
      <c r="BJ72" s="561" t="str">
        <f t="shared" si="10"/>
        <v/>
      </c>
      <c r="BK72" s="591" t="str">
        <f t="shared" si="11"/>
        <v/>
      </c>
      <c r="BL72" s="582" t="str">
        <f t="shared" si="12"/>
        <v/>
      </c>
    </row>
    <row r="73" spans="1:64" s="349" customFormat="1" ht="12" x14ac:dyDescent="0.2">
      <c r="A73" s="649"/>
      <c r="B73" s="649"/>
      <c r="C73" s="649"/>
      <c r="D73" s="649"/>
      <c r="E73" s="649"/>
      <c r="F73" s="649"/>
      <c r="G73" s="649"/>
      <c r="H73" s="649"/>
      <c r="I73" s="649"/>
      <c r="J73" s="649"/>
      <c r="K73" s="649"/>
      <c r="L73" s="649"/>
      <c r="M73" s="649"/>
      <c r="N73" s="649"/>
      <c r="O73" s="649"/>
      <c r="P73" s="649"/>
      <c r="Q73" s="649"/>
      <c r="R73" s="649"/>
      <c r="S73" s="649"/>
      <c r="T73" s="649"/>
      <c r="U73" s="649"/>
      <c r="V73" s="690"/>
      <c r="W73" s="690"/>
      <c r="X73" s="690"/>
      <c r="Y73" s="649"/>
      <c r="Z73" s="649"/>
      <c r="AA73" s="649"/>
      <c r="AB73" s="649"/>
      <c r="AC73" s="649"/>
      <c r="AD73" s="649"/>
      <c r="AE73" s="649"/>
      <c r="AF73" s="649"/>
      <c r="AG73" s="649"/>
      <c r="AH73" s="649"/>
      <c r="AI73" s="368" t="str">
        <f t="shared" si="0"/>
        <v/>
      </c>
      <c r="AJ73" s="48"/>
      <c r="AK73" s="48" t="b">
        <v>0</v>
      </c>
      <c r="AL73" s="48" t="b">
        <f t="shared" si="1"/>
        <v>0</v>
      </c>
      <c r="AM73" s="406" t="b">
        <f t="shared" si="2"/>
        <v>0</v>
      </c>
      <c r="AN73" s="45" t="b">
        <f t="shared" si="3"/>
        <v>0</v>
      </c>
      <c r="AO73" s="45"/>
      <c r="AP73" s="45"/>
      <c r="AQ73" s="45"/>
      <c r="AR73" s="45"/>
      <c r="AS73" s="496" t="str">
        <f t="shared" si="4"/>
        <v/>
      </c>
      <c r="AT73" s="460"/>
      <c r="AU73" s="16" t="str">
        <f t="shared" si="5"/>
        <v/>
      </c>
      <c r="AV73" s="454" t="str">
        <f>IFERROR(IF(AL73,"",IF(AM73,IFERROR(VLOOKUP(A73&amp;M73,'background information'!$D$163:$J$190,7,FALSE),""),VLOOKUP(A73,'background information'!$B$13:$N$36,7,FALSE))),"")</f>
        <v/>
      </c>
      <c r="AW73" s="454" t="str">
        <f>IFERROR(IF(AL73,"",IF(AM73,IFERROR(VLOOKUP(A73&amp;M73,'background information'!$D$163:$J$190,6,FALSE),""),VLOOKUP(A73,'background information'!$B$13:$N$36,6,FALSE))),"")</f>
        <v/>
      </c>
      <c r="AX73" s="454" t="str">
        <f t="shared" si="6"/>
        <v/>
      </c>
      <c r="AY73" s="454" t="str">
        <f>IFERROR(IF(AL73,IF(Q73&lt;&gt;"",Q73/1000,VLOOKUP(A73,'background information'!$B$13:$N$36,13,FALSE)/1000),""),"")</f>
        <v/>
      </c>
      <c r="AZ73" s="454" t="str">
        <f t="shared" si="7"/>
        <v/>
      </c>
      <c r="BA73" s="454" t="str">
        <f t="shared" si="8"/>
        <v/>
      </c>
      <c r="BB73" s="454"/>
      <c r="BC73" s="454" t="str">
        <f>IFERROR(IF(V73&lt;&gt;"",V73*52,VLOOKUP(A73, 'background information'!$B$13:$N$36,8,FALSE)),"")</f>
        <v/>
      </c>
      <c r="BD73" s="454" t="str">
        <f>IFERROR(VLOOKUP(A73, 'background information'!$B$13:$N$36,9,FALSE),"")</f>
        <v/>
      </c>
      <c r="BE73" s="454" t="str">
        <f>IFERROR(VLOOKUP(A73, 'background information'!$B$13:$N$36,10,FALSE),"")</f>
        <v/>
      </c>
      <c r="BF73" s="454" t="str">
        <f>IFERROR(VLOOKUP(A73, 'background information'!$B$13:$N$36,11,FALSE),"")</f>
        <v/>
      </c>
      <c r="BG73" s="454" t="str">
        <f>IFERROR(VLOOKUP(A73, 'background information'!$B$13:$N$36,12,FALSE),"")</f>
        <v/>
      </c>
      <c r="BH73" s="454">
        <v>1</v>
      </c>
      <c r="BI73" s="552" t="str">
        <f t="shared" si="9"/>
        <v/>
      </c>
      <c r="BJ73" s="561" t="str">
        <f t="shared" si="10"/>
        <v/>
      </c>
      <c r="BK73" s="591" t="str">
        <f t="shared" si="11"/>
        <v/>
      </c>
      <c r="BL73" s="582" t="str">
        <f t="shared" si="12"/>
        <v/>
      </c>
    </row>
    <row r="74" spans="1:64" s="349" customFormat="1" ht="12" x14ac:dyDescent="0.2">
      <c r="A74" s="649"/>
      <c r="B74" s="649"/>
      <c r="C74" s="649"/>
      <c r="D74" s="649"/>
      <c r="E74" s="649"/>
      <c r="F74" s="649"/>
      <c r="G74" s="649"/>
      <c r="H74" s="649"/>
      <c r="I74" s="649"/>
      <c r="J74" s="649"/>
      <c r="K74" s="649"/>
      <c r="L74" s="649"/>
      <c r="M74" s="649"/>
      <c r="N74" s="649"/>
      <c r="O74" s="649"/>
      <c r="P74" s="649"/>
      <c r="Q74" s="649"/>
      <c r="R74" s="649"/>
      <c r="S74" s="649"/>
      <c r="T74" s="649"/>
      <c r="U74" s="649"/>
      <c r="V74" s="690"/>
      <c r="W74" s="690"/>
      <c r="X74" s="690"/>
      <c r="Y74" s="649"/>
      <c r="Z74" s="649"/>
      <c r="AA74" s="649"/>
      <c r="AB74" s="649"/>
      <c r="AC74" s="649"/>
      <c r="AD74" s="649"/>
      <c r="AE74" s="649"/>
      <c r="AF74" s="649"/>
      <c r="AG74" s="649"/>
      <c r="AH74" s="649"/>
      <c r="AI74" s="368" t="str">
        <f t="shared" si="0"/>
        <v/>
      </c>
      <c r="AJ74" s="48"/>
      <c r="AK74" s="48" t="b">
        <v>0</v>
      </c>
      <c r="AL74" s="48" t="b">
        <f t="shared" si="1"/>
        <v>0</v>
      </c>
      <c r="AM74" s="406" t="b">
        <f t="shared" si="2"/>
        <v>0</v>
      </c>
      <c r="AN74" s="45" t="b">
        <f t="shared" si="3"/>
        <v>0</v>
      </c>
      <c r="AO74" s="45"/>
      <c r="AP74" s="45"/>
      <c r="AQ74" s="45"/>
      <c r="AR74" s="45"/>
      <c r="AS74" s="496" t="str">
        <f t="shared" si="4"/>
        <v/>
      </c>
      <c r="AT74" s="460"/>
      <c r="AU74" s="16" t="str">
        <f t="shared" si="5"/>
        <v/>
      </c>
      <c r="AV74" s="454" t="str">
        <f>IFERROR(IF(AL74,"",IF(AM74,IFERROR(VLOOKUP(A74&amp;M74,'background information'!$D$163:$J$190,7,FALSE),""),VLOOKUP(A74,'background information'!$B$13:$N$36,7,FALSE))),"")</f>
        <v/>
      </c>
      <c r="AW74" s="454" t="str">
        <f>IFERROR(IF(AL74,"",IF(AM74,IFERROR(VLOOKUP(A74&amp;M74,'background information'!$D$163:$J$190,6,FALSE),""),VLOOKUP(A74,'background information'!$B$13:$N$36,6,FALSE))),"")</f>
        <v/>
      </c>
      <c r="AX74" s="454" t="str">
        <f t="shared" si="6"/>
        <v/>
      </c>
      <c r="AY74" s="454" t="str">
        <f>IFERROR(IF(AL74,IF(Q74&lt;&gt;"",Q74/1000,VLOOKUP(A74,'background information'!$B$13:$N$36,13,FALSE)/1000),""),"")</f>
        <v/>
      </c>
      <c r="AZ74" s="454" t="str">
        <f t="shared" si="7"/>
        <v/>
      </c>
      <c r="BA74" s="454" t="str">
        <f t="shared" si="8"/>
        <v/>
      </c>
      <c r="BB74" s="454"/>
      <c r="BC74" s="454" t="str">
        <f>IFERROR(IF(V74&lt;&gt;"",V74*52,VLOOKUP(A74, 'background information'!$B$13:$N$36,8,FALSE)),"")</f>
        <v/>
      </c>
      <c r="BD74" s="454" t="str">
        <f>IFERROR(VLOOKUP(A74, 'background information'!$B$13:$N$36,9,FALSE),"")</f>
        <v/>
      </c>
      <c r="BE74" s="454" t="str">
        <f>IFERROR(VLOOKUP(A74, 'background information'!$B$13:$N$36,10,FALSE),"")</f>
        <v/>
      </c>
      <c r="BF74" s="454" t="str">
        <f>IFERROR(VLOOKUP(A74, 'background information'!$B$13:$N$36,11,FALSE),"")</f>
        <v/>
      </c>
      <c r="BG74" s="454" t="str">
        <f>IFERROR(VLOOKUP(A74, 'background information'!$B$13:$N$36,12,FALSE),"")</f>
        <v/>
      </c>
      <c r="BH74" s="454">
        <v>1</v>
      </c>
      <c r="BI74" s="552" t="str">
        <f t="shared" si="9"/>
        <v/>
      </c>
      <c r="BJ74" s="561" t="str">
        <f t="shared" si="10"/>
        <v/>
      </c>
      <c r="BK74" s="591" t="str">
        <f t="shared" si="11"/>
        <v/>
      </c>
      <c r="BL74" s="582" t="str">
        <f t="shared" si="12"/>
        <v/>
      </c>
    </row>
    <row r="75" spans="1:64" s="349" customFormat="1" ht="12" x14ac:dyDescent="0.2">
      <c r="A75" s="649"/>
      <c r="B75" s="649"/>
      <c r="C75" s="649"/>
      <c r="D75" s="649"/>
      <c r="E75" s="649"/>
      <c r="F75" s="649"/>
      <c r="G75" s="649"/>
      <c r="H75" s="649"/>
      <c r="I75" s="649"/>
      <c r="J75" s="649"/>
      <c r="K75" s="649"/>
      <c r="L75" s="649"/>
      <c r="M75" s="649"/>
      <c r="N75" s="649"/>
      <c r="O75" s="649"/>
      <c r="P75" s="649"/>
      <c r="Q75" s="649"/>
      <c r="R75" s="649"/>
      <c r="S75" s="649"/>
      <c r="T75" s="649"/>
      <c r="U75" s="649"/>
      <c r="V75" s="690"/>
      <c r="W75" s="690"/>
      <c r="X75" s="690"/>
      <c r="Y75" s="649"/>
      <c r="Z75" s="649"/>
      <c r="AA75" s="649"/>
      <c r="AB75" s="649"/>
      <c r="AC75" s="649"/>
      <c r="AD75" s="649"/>
      <c r="AE75" s="649"/>
      <c r="AF75" s="649"/>
      <c r="AG75" s="649"/>
      <c r="AH75" s="649"/>
      <c r="AI75" s="368" t="str">
        <f t="shared" si="0"/>
        <v/>
      </c>
      <c r="AJ75" s="48"/>
      <c r="AK75" s="48" t="b">
        <v>0</v>
      </c>
      <c r="AL75" s="48" t="b">
        <f t="shared" si="1"/>
        <v>0</v>
      </c>
      <c r="AM75" s="406" t="b">
        <f t="shared" si="2"/>
        <v>0</v>
      </c>
      <c r="AN75" s="45" t="b">
        <f t="shared" si="3"/>
        <v>0</v>
      </c>
      <c r="AO75" s="45"/>
      <c r="AP75" s="45"/>
      <c r="AQ75" s="45"/>
      <c r="AR75" s="45"/>
      <c r="AS75" s="496" t="str">
        <f t="shared" si="4"/>
        <v/>
      </c>
      <c r="AT75" s="460"/>
      <c r="AU75" s="16" t="str">
        <f t="shared" si="5"/>
        <v/>
      </c>
      <c r="AV75" s="454" t="str">
        <f>IFERROR(IF(AL75,"",IF(AM75,IFERROR(VLOOKUP(A75&amp;M75,'background information'!$D$163:$J$190,7,FALSE),""),VLOOKUP(A75,'background information'!$B$13:$N$36,7,FALSE))),"")</f>
        <v/>
      </c>
      <c r="AW75" s="454" t="str">
        <f>IFERROR(IF(AL75,"",IF(AM75,IFERROR(VLOOKUP(A75&amp;M75,'background information'!$D$163:$J$190,6,FALSE),""),VLOOKUP(A75,'background information'!$B$13:$N$36,6,FALSE))),"")</f>
        <v/>
      </c>
      <c r="AX75" s="454" t="str">
        <f t="shared" si="6"/>
        <v/>
      </c>
      <c r="AY75" s="454" t="str">
        <f>IFERROR(IF(AL75,IF(Q75&lt;&gt;"",Q75/1000,VLOOKUP(A75,'background information'!$B$13:$N$36,13,FALSE)/1000),""),"")</f>
        <v/>
      </c>
      <c r="AZ75" s="454" t="str">
        <f t="shared" si="7"/>
        <v/>
      </c>
      <c r="BA75" s="454" t="str">
        <f t="shared" si="8"/>
        <v/>
      </c>
      <c r="BB75" s="454"/>
      <c r="BC75" s="454" t="str">
        <f>IFERROR(IF(V75&lt;&gt;"",V75*52,VLOOKUP(A75, 'background information'!$B$13:$N$36,8,FALSE)),"")</f>
        <v/>
      </c>
      <c r="BD75" s="454" t="str">
        <f>IFERROR(VLOOKUP(A75, 'background information'!$B$13:$N$36,9,FALSE),"")</f>
        <v/>
      </c>
      <c r="BE75" s="454" t="str">
        <f>IFERROR(VLOOKUP(A75, 'background information'!$B$13:$N$36,10,FALSE),"")</f>
        <v/>
      </c>
      <c r="BF75" s="454" t="str">
        <f>IFERROR(VLOOKUP(A75, 'background information'!$B$13:$N$36,11,FALSE),"")</f>
        <v/>
      </c>
      <c r="BG75" s="454" t="str">
        <f>IFERROR(VLOOKUP(A75, 'background information'!$B$13:$N$36,12,FALSE),"")</f>
        <v/>
      </c>
      <c r="BH75" s="454">
        <v>1</v>
      </c>
      <c r="BI75" s="552" t="str">
        <f t="shared" si="9"/>
        <v/>
      </c>
      <c r="BJ75" s="561" t="str">
        <f t="shared" si="10"/>
        <v/>
      </c>
      <c r="BK75" s="591" t="str">
        <f t="shared" si="11"/>
        <v/>
      </c>
      <c r="BL75" s="582" t="str">
        <f t="shared" si="12"/>
        <v/>
      </c>
    </row>
    <row r="76" spans="1:64" s="4" customFormat="1" x14ac:dyDescent="0.2">
      <c r="A76" s="4" t="s">
        <v>523</v>
      </c>
      <c r="J76" s="267" t="s">
        <v>579</v>
      </c>
      <c r="Z76" s="45"/>
      <c r="AA76" s="45"/>
      <c r="AB76" s="45"/>
      <c r="AC76" s="45"/>
      <c r="AD76" s="45"/>
      <c r="AE76" s="46"/>
      <c r="AF76" s="16"/>
      <c r="AG76" s="16"/>
      <c r="AH76" s="46"/>
      <c r="AI76" s="369">
        <f>SUM(AI61:AI75)</f>
        <v>0</v>
      </c>
      <c r="AJ76" s="49"/>
      <c r="AK76" s="48"/>
      <c r="AL76" s="48"/>
      <c r="AM76" s="45"/>
      <c r="AN76" s="45"/>
      <c r="AO76" s="45"/>
      <c r="AP76" s="45"/>
      <c r="AQ76" s="45"/>
      <c r="AR76" s="45"/>
      <c r="AS76" s="496"/>
      <c r="AT76" s="460"/>
      <c r="AU76" s="16"/>
      <c r="AY76" s="454"/>
      <c r="BA76" s="454"/>
      <c r="BB76" s="454"/>
      <c r="BD76" s="454"/>
      <c r="BG76" s="454"/>
      <c r="BH76" s="622" t="s">
        <v>781</v>
      </c>
      <c r="BI76" s="552">
        <f>SUM(BI61:BI75)</f>
        <v>0</v>
      </c>
      <c r="BJ76" s="568">
        <f t="shared" ref="BJ76:BK76" si="13">SUM(BJ61:BJ75)</f>
        <v>0</v>
      </c>
      <c r="BK76" s="591">
        <f t="shared" si="13"/>
        <v>0</v>
      </c>
      <c r="BL76" s="582" t="str">
        <f t="shared" si="12"/>
        <v/>
      </c>
    </row>
    <row r="77" spans="1:64" s="349" customFormat="1" x14ac:dyDescent="0.2">
      <c r="J77" s="267"/>
      <c r="Z77" s="45"/>
      <c r="AA77" s="45"/>
      <c r="AB77" s="45"/>
      <c r="AC77" s="45"/>
      <c r="AD77" s="45"/>
      <c r="AE77" s="46"/>
      <c r="AF77" s="16"/>
      <c r="AG77" s="16"/>
      <c r="AH77" s="46"/>
      <c r="AI77" s="369"/>
      <c r="AJ77" s="294"/>
      <c r="AK77" s="48"/>
      <c r="AL77" s="48"/>
      <c r="AM77" s="45"/>
      <c r="AN77" s="45"/>
      <c r="AO77" s="45"/>
      <c r="AP77" s="45"/>
      <c r="AQ77" s="45"/>
      <c r="AR77" s="45"/>
      <c r="AS77" s="496"/>
      <c r="AT77" s="460"/>
      <c r="AU77" s="16"/>
      <c r="AY77" s="454"/>
      <c r="BB77" s="454"/>
      <c r="BD77" s="454"/>
      <c r="BG77" s="454"/>
      <c r="BH77" s="622" t="s">
        <v>782</v>
      </c>
      <c r="BI77" s="552">
        <f>SUMIFS(BI61:BI75,$AK$61:$AK$75,TRUE)</f>
        <v>0</v>
      </c>
      <c r="BJ77" s="561">
        <f>SUMIFS(BJ61:BJ75,$AK$61:$AK$75,TRUE)</f>
        <v>0</v>
      </c>
      <c r="BK77" s="591">
        <f>SUMIFS(BK61:BK75,$AK$61:$AK$75,TRUE)</f>
        <v>0</v>
      </c>
      <c r="BL77" s="582"/>
    </row>
    <row r="78" spans="1:64" s="1" customFormat="1" ht="20.25" x14ac:dyDescent="0.3">
      <c r="A78" s="2" t="s">
        <v>55</v>
      </c>
      <c r="T78" s="5"/>
      <c r="Y78" s="7"/>
      <c r="Z78" s="7" t="str">
        <f>"Estimated evergy savings:"&amp;" "&amp;SUM(BJ61:BJ75)&amp;" kWh"</f>
        <v>Estimated evergy savings: 0 kWh</v>
      </c>
      <c r="AA78" s="7"/>
      <c r="AB78" s="7"/>
      <c r="AE78" s="7"/>
      <c r="AF78" s="7"/>
      <c r="AI78" s="49"/>
      <c r="AJ78" s="50"/>
      <c r="AK78" s="102"/>
      <c r="AL78" s="102"/>
      <c r="AM78" s="3"/>
      <c r="AN78" s="3"/>
      <c r="AO78" s="3"/>
      <c r="AP78" s="3"/>
      <c r="AQ78" s="3"/>
      <c r="AR78" s="3"/>
      <c r="AS78" s="495"/>
      <c r="AT78" s="461"/>
      <c r="AU78" s="437"/>
      <c r="AY78" s="452"/>
      <c r="BB78" s="454"/>
      <c r="BD78" s="452"/>
      <c r="BH78" s="452"/>
      <c r="BI78" s="551"/>
      <c r="BJ78" s="560"/>
      <c r="BK78" s="590"/>
      <c r="BL78" s="581"/>
    </row>
    <row r="79" spans="1:64" s="29" customFormat="1" ht="16.5" x14ac:dyDescent="0.3">
      <c r="A79" s="28" t="s">
        <v>365</v>
      </c>
      <c r="T79" s="30"/>
      <c r="Y79" s="31"/>
      <c r="Z79" s="31"/>
      <c r="AA79" s="31"/>
      <c r="AB79" s="31"/>
      <c r="AE79" s="31"/>
      <c r="AF79" s="31"/>
      <c r="AI79" s="50"/>
      <c r="AJ79" s="51"/>
      <c r="AK79" s="103"/>
      <c r="AL79" s="103"/>
      <c r="AM79" s="104"/>
      <c r="AN79" s="104"/>
      <c r="AO79" s="104"/>
      <c r="AP79" s="104"/>
      <c r="AQ79" s="104"/>
      <c r="AR79" s="104"/>
      <c r="AS79" s="501"/>
      <c r="AT79" s="617"/>
      <c r="AU79" s="403"/>
      <c r="AY79" s="350"/>
      <c r="BB79" s="454"/>
      <c r="BD79" s="350"/>
      <c r="BH79" s="350"/>
      <c r="BI79" s="557"/>
      <c r="BJ79" s="566"/>
      <c r="BK79" s="596"/>
      <c r="BL79" s="587"/>
    </row>
    <row r="80" spans="1:64" s="27" customFormat="1" ht="16.5" x14ac:dyDescent="0.3">
      <c r="A80" s="282" t="s">
        <v>33</v>
      </c>
      <c r="B80" s="282"/>
      <c r="C80" s="282"/>
      <c r="D80" s="282" t="s">
        <v>576</v>
      </c>
      <c r="E80" s="282"/>
      <c r="F80" s="282"/>
      <c r="G80" s="282"/>
      <c r="H80" s="282"/>
      <c r="I80" s="282"/>
      <c r="J80" s="282"/>
      <c r="K80" s="282"/>
      <c r="L80" s="282"/>
      <c r="M80" s="282"/>
      <c r="N80" s="282"/>
      <c r="O80" s="282" t="s">
        <v>137</v>
      </c>
      <c r="P80" s="282"/>
      <c r="Q80" s="282"/>
      <c r="R80" s="282" t="s">
        <v>138</v>
      </c>
      <c r="S80" s="282"/>
      <c r="T80" s="578"/>
      <c r="U80" s="282" t="s">
        <v>136</v>
      </c>
      <c r="V80" s="282"/>
      <c r="W80" s="282"/>
      <c r="X80" s="282"/>
      <c r="Y80" s="282" t="s">
        <v>578</v>
      </c>
      <c r="Z80" s="282"/>
      <c r="AA80" s="282"/>
      <c r="AB80" s="282"/>
      <c r="AC80" s="282"/>
      <c r="AD80" s="282"/>
      <c r="AE80" s="282"/>
      <c r="AF80" s="282"/>
      <c r="AG80" s="707" t="s">
        <v>129</v>
      </c>
      <c r="AH80" s="707"/>
      <c r="AI80" s="580" t="s">
        <v>35</v>
      </c>
      <c r="AJ80" s="48"/>
      <c r="AK80" s="105"/>
      <c r="AL80" s="105"/>
      <c r="AM80" s="54"/>
      <c r="AN80" s="54"/>
      <c r="AO80" s="54"/>
      <c r="AP80" s="54"/>
      <c r="AQ80" s="54"/>
      <c r="AR80" s="54"/>
      <c r="AS80" s="502"/>
      <c r="AT80" s="608"/>
      <c r="AU80" s="271" t="s">
        <v>687</v>
      </c>
      <c r="AV80" s="27" t="s">
        <v>681</v>
      </c>
      <c r="AW80" s="27" t="s">
        <v>682</v>
      </c>
      <c r="AX80" s="27" t="s">
        <v>671</v>
      </c>
      <c r="AY80" s="291"/>
      <c r="BB80" s="291"/>
      <c r="BC80" s="27" t="s">
        <v>683</v>
      </c>
      <c r="BD80" s="291" t="s">
        <v>684</v>
      </c>
      <c r="BE80" s="27" t="s">
        <v>667</v>
      </c>
      <c r="BF80" s="27" t="s">
        <v>677</v>
      </c>
      <c r="BG80" s="27" t="s">
        <v>678</v>
      </c>
      <c r="BH80" s="291"/>
      <c r="BI80" s="558" t="s">
        <v>672</v>
      </c>
      <c r="BJ80" s="567" t="s">
        <v>673</v>
      </c>
      <c r="BK80" s="597" t="s">
        <v>674</v>
      </c>
      <c r="BL80" s="588"/>
    </row>
    <row r="81" spans="1:64" s="4" customFormat="1" ht="12" x14ac:dyDescent="0.2">
      <c r="A81" s="649"/>
      <c r="B81" s="649"/>
      <c r="C81" s="649"/>
      <c r="D81" s="649"/>
      <c r="E81" s="649"/>
      <c r="F81" s="649"/>
      <c r="G81" s="649"/>
      <c r="H81" s="649"/>
      <c r="I81" s="649"/>
      <c r="J81" s="649"/>
      <c r="K81" s="649"/>
      <c r="L81" s="649"/>
      <c r="M81" s="649"/>
      <c r="N81" s="649"/>
      <c r="O81" s="650"/>
      <c r="P81" s="650"/>
      <c r="Q81" s="650"/>
      <c r="R81" s="656"/>
      <c r="S81" s="656"/>
      <c r="T81" s="656"/>
      <c r="U81" s="655"/>
      <c r="V81" s="655"/>
      <c r="W81" s="655"/>
      <c r="X81" s="655"/>
      <c r="Y81" s="649"/>
      <c r="Z81" s="649"/>
      <c r="AA81" s="649"/>
      <c r="AB81" s="649"/>
      <c r="AC81" s="649"/>
      <c r="AD81" s="649"/>
      <c r="AE81" s="649"/>
      <c r="AF81" s="649"/>
      <c r="AG81" s="649"/>
      <c r="AH81" s="649"/>
      <c r="AI81" s="368" t="str">
        <f t="shared" ref="AI81:AI100" si="14">IFERROR(VLOOKUP(A81,$A$200:$AI$444,35,FALSE)*AG81,"")</f>
        <v/>
      </c>
      <c r="AJ81" s="48"/>
      <c r="AK81" s="48" t="b">
        <v>0</v>
      </c>
      <c r="AL81" s="48"/>
      <c r="AM81" s="45"/>
      <c r="AN81" s="45"/>
      <c r="AO81" s="45"/>
      <c r="AP81" s="45"/>
      <c r="AQ81" s="45"/>
      <c r="AR81" s="45"/>
      <c r="AS81" s="496" t="str">
        <f t="shared" ref="AS81:AS100" si="15">IF($A81="","",ROW())</f>
        <v/>
      </c>
      <c r="AT81" s="460"/>
      <c r="AU81" s="16" t="str">
        <f>IF(AG81&lt;&gt;"",AG81,"")</f>
        <v/>
      </c>
      <c r="AV81" s="4" t="str">
        <f>IFERROR(VLOOKUP(A81,'background information'!$B$37:$M$75,7,FALSE), "")</f>
        <v/>
      </c>
      <c r="AW81" s="4" t="str">
        <f>IFERROR(IF(O81&lt;&gt;"",O81,VLOOKUP(A81,'background information'!$B$37:$M$75,6,FALSE)), "")</f>
        <v/>
      </c>
      <c r="AX81" s="222" t="str">
        <f>IFERROR(AV81-AW81,"")</f>
        <v/>
      </c>
      <c r="AY81" s="222"/>
      <c r="BB81" s="454"/>
      <c r="BC81" s="4" t="str">
        <f>IFERROR(IF(U81&lt;&gt;"",U81*52,VLOOKUP(A81,'background information'!$B$37:$M$75,8,FALSE)),"")</f>
        <v/>
      </c>
      <c r="BD81" s="454" t="str">
        <f>IFERROR(VLOOKUP(A81, 'background information'!$B$37:$M$75, 9,FALSE),"")</f>
        <v/>
      </c>
      <c r="BE81" s="454" t="str">
        <f>IFERROR(VLOOKUP(A81, 'background information'!$B$37:$M$75, 10),"")</f>
        <v/>
      </c>
      <c r="BF81" s="4" t="str">
        <f>IFERROR(VLOOKUP(A81, 'background information'!$B$37:$M$75, 11,FALSE),"")</f>
        <v/>
      </c>
      <c r="BG81" s="4" t="str">
        <f>IFERROR(VLOOKUP(A81, 'background information'!$B$37:$M$75, 12, FALSE),"")</f>
        <v/>
      </c>
      <c r="BH81" s="454"/>
      <c r="BI81" s="552" t="str">
        <f>IFERROR(AU81*AX81/1000*BE81*BG81,"")</f>
        <v/>
      </c>
      <c r="BJ81" s="561" t="str">
        <f>IFERROR(AG81*AX81/1000*BC81*BE81*BF81, "")</f>
        <v/>
      </c>
      <c r="BK81" s="591" t="str">
        <f>IFERROR(-BJ81*0.00065,"")</f>
        <v/>
      </c>
      <c r="BL81" s="582" t="str">
        <f>IF(AS61&lt;&gt;"",IF(OR(BJ61=0,BJ61=""),ROW(),""),"")</f>
        <v/>
      </c>
    </row>
    <row r="82" spans="1:64" s="4" customFormat="1" ht="12" x14ac:dyDescent="0.2">
      <c r="A82" s="649"/>
      <c r="B82" s="649"/>
      <c r="C82" s="649"/>
      <c r="D82" s="649"/>
      <c r="E82" s="649"/>
      <c r="F82" s="649"/>
      <c r="G82" s="649"/>
      <c r="H82" s="649"/>
      <c r="I82" s="649"/>
      <c r="J82" s="649"/>
      <c r="K82" s="649"/>
      <c r="L82" s="649"/>
      <c r="M82" s="649"/>
      <c r="N82" s="649"/>
      <c r="O82" s="650"/>
      <c r="P82" s="650"/>
      <c r="Q82" s="650"/>
      <c r="R82" s="656"/>
      <c r="S82" s="656"/>
      <c r="T82" s="656"/>
      <c r="U82" s="655"/>
      <c r="V82" s="655"/>
      <c r="W82" s="655"/>
      <c r="X82" s="655"/>
      <c r="Y82" s="649"/>
      <c r="Z82" s="649"/>
      <c r="AA82" s="649"/>
      <c r="AB82" s="649"/>
      <c r="AC82" s="649"/>
      <c r="AD82" s="649"/>
      <c r="AE82" s="649"/>
      <c r="AF82" s="649"/>
      <c r="AG82" s="649"/>
      <c r="AH82" s="649"/>
      <c r="AI82" s="368" t="str">
        <f t="shared" si="14"/>
        <v/>
      </c>
      <c r="AJ82" s="48"/>
      <c r="AK82" s="48" t="b">
        <v>0</v>
      </c>
      <c r="AL82" s="48"/>
      <c r="AM82" s="45"/>
      <c r="AN82" s="45"/>
      <c r="AO82" s="45"/>
      <c r="AP82" s="45"/>
      <c r="AQ82" s="45"/>
      <c r="AR82" s="45"/>
      <c r="AS82" s="496" t="str">
        <f t="shared" si="15"/>
        <v/>
      </c>
      <c r="AT82" s="460"/>
      <c r="AU82" s="16" t="str">
        <f t="shared" ref="AU82:AU101" si="16">IF(AG82&lt;&gt;"",AG82,"")</f>
        <v/>
      </c>
      <c r="AV82" s="454" t="str">
        <f>IFERROR(VLOOKUP(A82,'background information'!$B$37:$M$75,7,FALSE), "")</f>
        <v/>
      </c>
      <c r="AW82" s="454" t="str">
        <f>IFERROR(IF(O82&lt;&gt;"",O82,VLOOKUP(A82,'background information'!$B$37:$M$75,6,FALSE)), "")</f>
        <v/>
      </c>
      <c r="AX82" s="222" t="str">
        <f t="shared" ref="AX82:AX100" si="17">IFERROR(AV82-AW82,"")</f>
        <v/>
      </c>
      <c r="AY82" s="222"/>
      <c r="BB82" s="454"/>
      <c r="BC82" s="454" t="str">
        <f>IFERROR(IF(U82&lt;&gt;"",U82*52,VLOOKUP(A82,'background information'!$B$37:$M$75,8,FALSE)),"")</f>
        <v/>
      </c>
      <c r="BD82" s="454" t="str">
        <f>IFERROR(VLOOKUP(A82, 'background information'!$B$37:$M$75, 9,FALSE),"")</f>
        <v/>
      </c>
      <c r="BE82" s="454" t="str">
        <f>IFERROR(VLOOKUP(A82, 'background information'!$B$37:$M$75, 10),"")</f>
        <v/>
      </c>
      <c r="BF82" s="454" t="str">
        <f>IFERROR(VLOOKUP(A82, 'background information'!$B$37:$M$75, 11,FALSE),"")</f>
        <v/>
      </c>
      <c r="BG82" s="454" t="str">
        <f>IFERROR(VLOOKUP(A82, 'background information'!$B$37:$M$75, 12, FALSE),"")</f>
        <v/>
      </c>
      <c r="BH82" s="454"/>
      <c r="BI82" s="552" t="str">
        <f t="shared" ref="BI82:BI100" si="18">IFERROR(AG82*AX82/1000*0.98*1.252,"")</f>
        <v/>
      </c>
      <c r="BJ82" s="561" t="str">
        <f t="shared" ref="BJ82:BJ100" si="19">IFERROR(AG82*AX82/1000*BC82*0.98*1.133, "")</f>
        <v/>
      </c>
      <c r="BK82" s="591" t="str">
        <f t="shared" ref="BK82:BK100" si="20">IFERROR(-BJ82*0.00065,"")</f>
        <v/>
      </c>
      <c r="BL82" s="582" t="str">
        <f t="shared" ref="BL82:BL100" si="21">IF(AS62&lt;&gt;"",IF(OR(BJ62=0,BJ62=""),ROW(),""),"")</f>
        <v/>
      </c>
    </row>
    <row r="83" spans="1:64" s="4" customFormat="1" ht="12" x14ac:dyDescent="0.2">
      <c r="A83" s="649"/>
      <c r="B83" s="649"/>
      <c r="C83" s="649"/>
      <c r="D83" s="649"/>
      <c r="E83" s="649"/>
      <c r="F83" s="649"/>
      <c r="G83" s="649"/>
      <c r="H83" s="649"/>
      <c r="I83" s="649"/>
      <c r="J83" s="649"/>
      <c r="K83" s="649"/>
      <c r="L83" s="649"/>
      <c r="M83" s="649"/>
      <c r="N83" s="649"/>
      <c r="O83" s="650"/>
      <c r="P83" s="650"/>
      <c r="Q83" s="650"/>
      <c r="R83" s="656"/>
      <c r="S83" s="656"/>
      <c r="T83" s="656"/>
      <c r="U83" s="655"/>
      <c r="V83" s="655"/>
      <c r="W83" s="655"/>
      <c r="X83" s="655"/>
      <c r="Y83" s="649"/>
      <c r="Z83" s="649"/>
      <c r="AA83" s="649"/>
      <c r="AB83" s="649"/>
      <c r="AC83" s="649"/>
      <c r="AD83" s="649"/>
      <c r="AE83" s="649"/>
      <c r="AF83" s="649"/>
      <c r="AG83" s="649"/>
      <c r="AH83" s="649"/>
      <c r="AI83" s="368" t="str">
        <f t="shared" si="14"/>
        <v/>
      </c>
      <c r="AJ83" s="48"/>
      <c r="AK83" s="48" t="b">
        <v>0</v>
      </c>
      <c r="AL83" s="48"/>
      <c r="AM83" s="45"/>
      <c r="AN83" s="45"/>
      <c r="AO83" s="45"/>
      <c r="AP83" s="45"/>
      <c r="AQ83" s="45"/>
      <c r="AR83" s="45"/>
      <c r="AS83" s="496" t="str">
        <f t="shared" si="15"/>
        <v/>
      </c>
      <c r="AT83" s="460"/>
      <c r="AU83" s="16" t="str">
        <f t="shared" si="16"/>
        <v/>
      </c>
      <c r="AV83" s="454" t="str">
        <f>IFERROR(VLOOKUP(A83,'background information'!$B$37:$M$75,7,FALSE), "")</f>
        <v/>
      </c>
      <c r="AW83" s="454" t="str">
        <f>IFERROR(IF(O83&lt;&gt;"",O83,VLOOKUP(A83,'background information'!$B$37:$M$75,6,FALSE)), "")</f>
        <v/>
      </c>
      <c r="AX83" s="222" t="str">
        <f t="shared" si="17"/>
        <v/>
      </c>
      <c r="AY83" s="222"/>
      <c r="BB83" s="454"/>
      <c r="BC83" s="454" t="str">
        <f>IFERROR(IF(U83&lt;&gt;"",U83*52,VLOOKUP(A83,'background information'!$B$37:$M$75,8,FALSE)),"")</f>
        <v/>
      </c>
      <c r="BD83" s="454" t="str">
        <f>IFERROR(VLOOKUP(A83, 'background information'!$B$37:$M$75, 9,FALSE),"")</f>
        <v/>
      </c>
      <c r="BE83" s="454" t="str">
        <f>IFERROR(VLOOKUP(A83, 'background information'!$B$37:$M$75, 10),"")</f>
        <v/>
      </c>
      <c r="BF83" s="454" t="str">
        <f>IFERROR(VLOOKUP(A83, 'background information'!$B$37:$M$75, 11,FALSE),"")</f>
        <v/>
      </c>
      <c r="BG83" s="454" t="str">
        <f>IFERROR(VLOOKUP(A83, 'background information'!$B$37:$M$75, 12, FALSE),"")</f>
        <v/>
      </c>
      <c r="BH83" s="454"/>
      <c r="BI83" s="552" t="str">
        <f t="shared" si="18"/>
        <v/>
      </c>
      <c r="BJ83" s="561" t="str">
        <f t="shared" si="19"/>
        <v/>
      </c>
      <c r="BK83" s="591" t="str">
        <f t="shared" si="20"/>
        <v/>
      </c>
      <c r="BL83" s="582" t="str">
        <f t="shared" si="21"/>
        <v/>
      </c>
    </row>
    <row r="84" spans="1:64" s="4" customFormat="1" ht="12" x14ac:dyDescent="0.2">
      <c r="A84" s="649"/>
      <c r="B84" s="649"/>
      <c r="C84" s="649"/>
      <c r="D84" s="649"/>
      <c r="E84" s="649"/>
      <c r="F84" s="649"/>
      <c r="G84" s="649"/>
      <c r="H84" s="649"/>
      <c r="I84" s="649"/>
      <c r="J84" s="649"/>
      <c r="K84" s="649"/>
      <c r="L84" s="649"/>
      <c r="M84" s="649"/>
      <c r="N84" s="649"/>
      <c r="O84" s="650"/>
      <c r="P84" s="650"/>
      <c r="Q84" s="650"/>
      <c r="R84" s="656"/>
      <c r="S84" s="656"/>
      <c r="T84" s="656"/>
      <c r="U84" s="655"/>
      <c r="V84" s="655"/>
      <c r="W84" s="655"/>
      <c r="X84" s="655"/>
      <c r="Y84" s="649"/>
      <c r="Z84" s="649"/>
      <c r="AA84" s="649"/>
      <c r="AB84" s="649"/>
      <c r="AC84" s="649"/>
      <c r="AD84" s="649"/>
      <c r="AE84" s="649"/>
      <c r="AF84" s="649"/>
      <c r="AG84" s="649"/>
      <c r="AH84" s="649"/>
      <c r="AI84" s="368" t="str">
        <f t="shared" si="14"/>
        <v/>
      </c>
      <c r="AJ84" s="48"/>
      <c r="AK84" s="48" t="b">
        <v>0</v>
      </c>
      <c r="AL84" s="48"/>
      <c r="AM84" s="45"/>
      <c r="AN84" s="45"/>
      <c r="AO84" s="45"/>
      <c r="AP84" s="45"/>
      <c r="AQ84" s="45"/>
      <c r="AR84" s="45"/>
      <c r="AS84" s="496" t="str">
        <f t="shared" si="15"/>
        <v/>
      </c>
      <c r="AT84" s="460"/>
      <c r="AU84" s="16" t="str">
        <f t="shared" si="16"/>
        <v/>
      </c>
      <c r="AV84" s="454" t="str">
        <f>IFERROR(VLOOKUP(A84,'background information'!$B$37:$M$75,7,FALSE), "")</f>
        <v/>
      </c>
      <c r="AW84" s="454" t="str">
        <f>IFERROR(IF(O84&lt;&gt;"",O84,VLOOKUP(A84,'background information'!$B$37:$M$75,6,FALSE)), "")</f>
        <v/>
      </c>
      <c r="AX84" s="222" t="str">
        <f t="shared" si="17"/>
        <v/>
      </c>
      <c r="AY84" s="222"/>
      <c r="BB84" s="454"/>
      <c r="BC84" s="454" t="str">
        <f>IFERROR(IF(U84&lt;&gt;"",U84*52,VLOOKUP(A84,'background information'!$B$37:$M$75,8,FALSE)),"")</f>
        <v/>
      </c>
      <c r="BD84" s="454" t="str">
        <f>IFERROR(VLOOKUP(A84, 'background information'!$B$37:$M$75, 9,FALSE),"")</f>
        <v/>
      </c>
      <c r="BE84" s="454" t="str">
        <f>IFERROR(VLOOKUP(A84, 'background information'!$B$37:$M$75, 10),"")</f>
        <v/>
      </c>
      <c r="BF84" s="454" t="str">
        <f>IFERROR(VLOOKUP(A84, 'background information'!$B$37:$M$75, 11,FALSE),"")</f>
        <v/>
      </c>
      <c r="BG84" s="454" t="str">
        <f>IFERROR(VLOOKUP(A84, 'background information'!$B$37:$M$75, 12, FALSE),"")</f>
        <v/>
      </c>
      <c r="BH84" s="454"/>
      <c r="BI84" s="552" t="str">
        <f t="shared" si="18"/>
        <v/>
      </c>
      <c r="BJ84" s="561" t="str">
        <f t="shared" si="19"/>
        <v/>
      </c>
      <c r="BK84" s="591" t="str">
        <f t="shared" si="20"/>
        <v/>
      </c>
      <c r="BL84" s="582" t="str">
        <f t="shared" si="21"/>
        <v/>
      </c>
    </row>
    <row r="85" spans="1:64" s="4" customFormat="1" ht="12" x14ac:dyDescent="0.2">
      <c r="A85" s="649"/>
      <c r="B85" s="649"/>
      <c r="C85" s="649"/>
      <c r="D85" s="649"/>
      <c r="E85" s="649"/>
      <c r="F85" s="649"/>
      <c r="G85" s="649"/>
      <c r="H85" s="649"/>
      <c r="I85" s="649"/>
      <c r="J85" s="649"/>
      <c r="K85" s="649"/>
      <c r="L85" s="649"/>
      <c r="M85" s="649"/>
      <c r="N85" s="649"/>
      <c r="O85" s="650"/>
      <c r="P85" s="650"/>
      <c r="Q85" s="650"/>
      <c r="R85" s="656"/>
      <c r="S85" s="656"/>
      <c r="T85" s="656"/>
      <c r="U85" s="655"/>
      <c r="V85" s="655"/>
      <c r="W85" s="655"/>
      <c r="X85" s="655"/>
      <c r="Y85" s="649"/>
      <c r="Z85" s="649"/>
      <c r="AA85" s="649"/>
      <c r="AB85" s="649"/>
      <c r="AC85" s="649"/>
      <c r="AD85" s="649"/>
      <c r="AE85" s="649"/>
      <c r="AF85" s="649"/>
      <c r="AG85" s="649"/>
      <c r="AH85" s="649"/>
      <c r="AI85" s="368" t="str">
        <f t="shared" si="14"/>
        <v/>
      </c>
      <c r="AJ85" s="48"/>
      <c r="AK85" s="48" t="b">
        <v>0</v>
      </c>
      <c r="AL85" s="48"/>
      <c r="AM85" s="45"/>
      <c r="AN85" s="45"/>
      <c r="AO85" s="45"/>
      <c r="AP85" s="45"/>
      <c r="AQ85" s="45"/>
      <c r="AR85" s="45"/>
      <c r="AS85" s="496" t="str">
        <f t="shared" si="15"/>
        <v/>
      </c>
      <c r="AT85" s="460"/>
      <c r="AU85" s="16" t="str">
        <f t="shared" si="16"/>
        <v/>
      </c>
      <c r="AV85" s="454" t="str">
        <f>IFERROR(VLOOKUP(A85,'background information'!$B$37:$M$75,7,FALSE), "")</f>
        <v/>
      </c>
      <c r="AW85" s="454" t="str">
        <f>IFERROR(IF(O85&lt;&gt;"",O85,VLOOKUP(A85,'background information'!$B$37:$M$75,6,FALSE)), "")</f>
        <v/>
      </c>
      <c r="AX85" s="222" t="str">
        <f t="shared" si="17"/>
        <v/>
      </c>
      <c r="AY85" s="222"/>
      <c r="BB85" s="454"/>
      <c r="BC85" s="454" t="str">
        <f>IFERROR(IF(U85&lt;&gt;"",U85*52,VLOOKUP(A85,'background information'!$B$37:$M$75,8,FALSE)),"")</f>
        <v/>
      </c>
      <c r="BD85" s="454" t="str">
        <f>IFERROR(VLOOKUP(A85, 'background information'!$B$37:$M$75, 9,FALSE),"")</f>
        <v/>
      </c>
      <c r="BE85" s="454" t="str">
        <f>IFERROR(VLOOKUP(A85, 'background information'!$B$37:$M$75, 10),"")</f>
        <v/>
      </c>
      <c r="BF85" s="454" t="str">
        <f>IFERROR(VLOOKUP(A85, 'background information'!$B$37:$M$75, 11,FALSE),"")</f>
        <v/>
      </c>
      <c r="BG85" s="454" t="str">
        <f>IFERROR(VLOOKUP(A85, 'background information'!$B$37:$M$75, 12, FALSE),"")</f>
        <v/>
      </c>
      <c r="BH85" s="454"/>
      <c r="BI85" s="552" t="str">
        <f t="shared" si="18"/>
        <v/>
      </c>
      <c r="BJ85" s="561" t="str">
        <f t="shared" si="19"/>
        <v/>
      </c>
      <c r="BK85" s="591" t="str">
        <f t="shared" si="20"/>
        <v/>
      </c>
      <c r="BL85" s="582" t="str">
        <f t="shared" si="21"/>
        <v/>
      </c>
    </row>
    <row r="86" spans="1:64" s="4" customFormat="1" ht="12" x14ac:dyDescent="0.2">
      <c r="A86" s="649"/>
      <c r="B86" s="649"/>
      <c r="C86" s="649"/>
      <c r="D86" s="649"/>
      <c r="E86" s="649"/>
      <c r="F86" s="649"/>
      <c r="G86" s="649"/>
      <c r="H86" s="649"/>
      <c r="I86" s="649"/>
      <c r="J86" s="649"/>
      <c r="K86" s="649"/>
      <c r="L86" s="649"/>
      <c r="M86" s="649"/>
      <c r="N86" s="649"/>
      <c r="O86" s="650"/>
      <c r="P86" s="650"/>
      <c r="Q86" s="650"/>
      <c r="R86" s="656"/>
      <c r="S86" s="656"/>
      <c r="T86" s="656"/>
      <c r="U86" s="655"/>
      <c r="V86" s="655"/>
      <c r="W86" s="655"/>
      <c r="X86" s="655"/>
      <c r="Y86" s="649"/>
      <c r="Z86" s="649"/>
      <c r="AA86" s="649"/>
      <c r="AB86" s="649"/>
      <c r="AC86" s="649"/>
      <c r="AD86" s="649"/>
      <c r="AE86" s="649"/>
      <c r="AF86" s="649"/>
      <c r="AG86" s="649"/>
      <c r="AH86" s="649"/>
      <c r="AI86" s="368" t="str">
        <f t="shared" si="14"/>
        <v/>
      </c>
      <c r="AJ86" s="48"/>
      <c r="AK86" s="48" t="b">
        <v>0</v>
      </c>
      <c r="AL86" s="48"/>
      <c r="AM86" s="45"/>
      <c r="AN86" s="45"/>
      <c r="AO86" s="45"/>
      <c r="AP86" s="45"/>
      <c r="AQ86" s="45"/>
      <c r="AR86" s="45"/>
      <c r="AS86" s="496" t="str">
        <f t="shared" si="15"/>
        <v/>
      </c>
      <c r="AT86" s="460"/>
      <c r="AU86" s="16" t="str">
        <f t="shared" si="16"/>
        <v/>
      </c>
      <c r="AV86" s="454" t="str">
        <f>IFERROR(VLOOKUP(A86,'background information'!$B$37:$M$75,7,FALSE), "")</f>
        <v/>
      </c>
      <c r="AW86" s="454" t="str">
        <f>IFERROR(IF(O86&lt;&gt;"",O86,VLOOKUP(A86,'background information'!$B$37:$M$75,6,FALSE)), "")</f>
        <v/>
      </c>
      <c r="AX86" s="222" t="str">
        <f t="shared" si="17"/>
        <v/>
      </c>
      <c r="AY86" s="222"/>
      <c r="BB86" s="454"/>
      <c r="BC86" s="454" t="str">
        <f>IFERROR(IF(U86&lt;&gt;"",U86*52,VLOOKUP(A86,'background information'!$B$37:$M$75,8,FALSE)),"")</f>
        <v/>
      </c>
      <c r="BD86" s="454" t="str">
        <f>IFERROR(VLOOKUP(A86, 'background information'!$B$37:$M$75, 9,FALSE),"")</f>
        <v/>
      </c>
      <c r="BE86" s="454" t="str">
        <f>IFERROR(VLOOKUP(A86, 'background information'!$B$37:$M$75, 10),"")</f>
        <v/>
      </c>
      <c r="BF86" s="454" t="str">
        <f>IFERROR(VLOOKUP(A86, 'background information'!$B$37:$M$75, 11,FALSE),"")</f>
        <v/>
      </c>
      <c r="BG86" s="454" t="str">
        <f>IFERROR(VLOOKUP(A86, 'background information'!$B$37:$M$75, 12, FALSE),"")</f>
        <v/>
      </c>
      <c r="BH86" s="454"/>
      <c r="BI86" s="552" t="str">
        <f t="shared" si="18"/>
        <v/>
      </c>
      <c r="BJ86" s="561" t="str">
        <f t="shared" si="19"/>
        <v/>
      </c>
      <c r="BK86" s="591" t="str">
        <f t="shared" si="20"/>
        <v/>
      </c>
      <c r="BL86" s="582" t="str">
        <f t="shared" si="21"/>
        <v/>
      </c>
    </row>
    <row r="87" spans="1:64" s="4" customFormat="1" ht="12" x14ac:dyDescent="0.2">
      <c r="A87" s="649"/>
      <c r="B87" s="649"/>
      <c r="C87" s="649"/>
      <c r="D87" s="649"/>
      <c r="E87" s="649"/>
      <c r="F87" s="649"/>
      <c r="G87" s="649"/>
      <c r="H87" s="649"/>
      <c r="I87" s="649"/>
      <c r="J87" s="649"/>
      <c r="K87" s="649"/>
      <c r="L87" s="649"/>
      <c r="M87" s="649"/>
      <c r="N87" s="649"/>
      <c r="O87" s="650"/>
      <c r="P87" s="650"/>
      <c r="Q87" s="650"/>
      <c r="R87" s="656"/>
      <c r="S87" s="656"/>
      <c r="T87" s="656"/>
      <c r="U87" s="655"/>
      <c r="V87" s="655"/>
      <c r="W87" s="655"/>
      <c r="X87" s="655"/>
      <c r="Y87" s="649"/>
      <c r="Z87" s="649"/>
      <c r="AA87" s="649"/>
      <c r="AB87" s="649"/>
      <c r="AC87" s="649"/>
      <c r="AD87" s="649"/>
      <c r="AE87" s="649"/>
      <c r="AF87" s="649"/>
      <c r="AG87" s="649"/>
      <c r="AH87" s="649"/>
      <c r="AI87" s="368" t="str">
        <f t="shared" si="14"/>
        <v/>
      </c>
      <c r="AJ87" s="48"/>
      <c r="AK87" s="48" t="b">
        <v>0</v>
      </c>
      <c r="AL87" s="48"/>
      <c r="AM87" s="45"/>
      <c r="AN87" s="45"/>
      <c r="AO87" s="45"/>
      <c r="AP87" s="45"/>
      <c r="AQ87" s="45"/>
      <c r="AR87" s="45"/>
      <c r="AS87" s="496" t="str">
        <f t="shared" si="15"/>
        <v/>
      </c>
      <c r="AT87" s="460"/>
      <c r="AU87" s="16" t="str">
        <f t="shared" si="16"/>
        <v/>
      </c>
      <c r="AV87" s="454" t="str">
        <f>IFERROR(VLOOKUP(A87,'background information'!$B$37:$M$75,7,FALSE), "")</f>
        <v/>
      </c>
      <c r="AW87" s="454" t="str">
        <f>IFERROR(IF(O87&lt;&gt;"",O87,VLOOKUP(A87,'background information'!$B$37:$M$75,6,FALSE)), "")</f>
        <v/>
      </c>
      <c r="AX87" s="222" t="str">
        <f t="shared" si="17"/>
        <v/>
      </c>
      <c r="AY87" s="222"/>
      <c r="BB87" s="454"/>
      <c r="BC87" s="454" t="str">
        <f>IFERROR(IF(U87&lt;&gt;"",U87*52,VLOOKUP(A87,'background information'!$B$37:$M$75,8,FALSE)),"")</f>
        <v/>
      </c>
      <c r="BD87" s="454" t="str">
        <f>IFERROR(VLOOKUP(A87, 'background information'!$B$37:$M$75, 9,FALSE),"")</f>
        <v/>
      </c>
      <c r="BE87" s="454" t="str">
        <f>IFERROR(VLOOKUP(A87, 'background information'!$B$37:$M$75, 10),"")</f>
        <v/>
      </c>
      <c r="BF87" s="454" t="str">
        <f>IFERROR(VLOOKUP(A87, 'background information'!$B$37:$M$75, 11,FALSE),"")</f>
        <v/>
      </c>
      <c r="BG87" s="454" t="str">
        <f>IFERROR(VLOOKUP(A87, 'background information'!$B$37:$M$75, 12, FALSE),"")</f>
        <v/>
      </c>
      <c r="BH87" s="454"/>
      <c r="BI87" s="552" t="str">
        <f t="shared" si="18"/>
        <v/>
      </c>
      <c r="BJ87" s="561" t="str">
        <f t="shared" si="19"/>
        <v/>
      </c>
      <c r="BK87" s="591" t="str">
        <f t="shared" si="20"/>
        <v/>
      </c>
      <c r="BL87" s="582" t="str">
        <f t="shared" si="21"/>
        <v/>
      </c>
    </row>
    <row r="88" spans="1:64" s="4" customFormat="1" ht="12" x14ac:dyDescent="0.2">
      <c r="A88" s="649"/>
      <c r="B88" s="649"/>
      <c r="C88" s="649"/>
      <c r="D88" s="649"/>
      <c r="E88" s="649"/>
      <c r="F88" s="649"/>
      <c r="G88" s="649"/>
      <c r="H88" s="649"/>
      <c r="I88" s="649"/>
      <c r="J88" s="649"/>
      <c r="K88" s="649"/>
      <c r="L88" s="649"/>
      <c r="M88" s="649"/>
      <c r="N88" s="649"/>
      <c r="O88" s="650"/>
      <c r="P88" s="650"/>
      <c r="Q88" s="650"/>
      <c r="R88" s="656"/>
      <c r="S88" s="656"/>
      <c r="T88" s="656"/>
      <c r="U88" s="655"/>
      <c r="V88" s="655"/>
      <c r="W88" s="655"/>
      <c r="X88" s="655"/>
      <c r="Y88" s="649"/>
      <c r="Z88" s="649"/>
      <c r="AA88" s="649"/>
      <c r="AB88" s="649"/>
      <c r="AC88" s="649"/>
      <c r="AD88" s="649"/>
      <c r="AE88" s="649"/>
      <c r="AF88" s="649"/>
      <c r="AG88" s="649"/>
      <c r="AH88" s="649"/>
      <c r="AI88" s="368" t="str">
        <f t="shared" si="14"/>
        <v/>
      </c>
      <c r="AJ88" s="48"/>
      <c r="AK88" s="48" t="b">
        <v>0</v>
      </c>
      <c r="AL88" s="48"/>
      <c r="AM88" s="45"/>
      <c r="AN88" s="45"/>
      <c r="AO88" s="45"/>
      <c r="AP88" s="45"/>
      <c r="AQ88" s="45"/>
      <c r="AR88" s="45"/>
      <c r="AS88" s="496" t="str">
        <f t="shared" si="15"/>
        <v/>
      </c>
      <c r="AT88" s="460"/>
      <c r="AU88" s="16" t="str">
        <f t="shared" si="16"/>
        <v/>
      </c>
      <c r="AV88" s="454" t="str">
        <f>IFERROR(VLOOKUP(A88,'background information'!$B$37:$M$75,7,FALSE), "")</f>
        <v/>
      </c>
      <c r="AW88" s="454" t="str">
        <f>IFERROR(IF(O88&lt;&gt;"",O88,VLOOKUP(A88,'background information'!$B$37:$M$75,6,FALSE)), "")</f>
        <v/>
      </c>
      <c r="AX88" s="222" t="str">
        <f t="shared" si="17"/>
        <v/>
      </c>
      <c r="AY88" s="222"/>
      <c r="BB88" s="454"/>
      <c r="BC88" s="454" t="str">
        <f>IFERROR(IF(U88&lt;&gt;"",U88*52,VLOOKUP(A88,'background information'!$B$37:$M$75,8,FALSE)),"")</f>
        <v/>
      </c>
      <c r="BD88" s="454" t="str">
        <f>IFERROR(VLOOKUP(A88, 'background information'!$B$37:$M$75, 9,FALSE),"")</f>
        <v/>
      </c>
      <c r="BE88" s="454" t="str">
        <f>IFERROR(VLOOKUP(A88, 'background information'!$B$37:$M$75, 10),"")</f>
        <v/>
      </c>
      <c r="BF88" s="454" t="str">
        <f>IFERROR(VLOOKUP(A88, 'background information'!$B$37:$M$75, 11,FALSE),"")</f>
        <v/>
      </c>
      <c r="BG88" s="454" t="str">
        <f>IFERROR(VLOOKUP(A88, 'background information'!$B$37:$M$75, 12, FALSE),"")</f>
        <v/>
      </c>
      <c r="BH88" s="454"/>
      <c r="BI88" s="552" t="str">
        <f t="shared" si="18"/>
        <v/>
      </c>
      <c r="BJ88" s="561" t="str">
        <f t="shared" si="19"/>
        <v/>
      </c>
      <c r="BK88" s="591" t="str">
        <f t="shared" si="20"/>
        <v/>
      </c>
      <c r="BL88" s="582" t="str">
        <f t="shared" si="21"/>
        <v/>
      </c>
    </row>
    <row r="89" spans="1:64" s="4" customFormat="1" ht="12" x14ac:dyDescent="0.2">
      <c r="A89" s="649"/>
      <c r="B89" s="649"/>
      <c r="C89" s="649"/>
      <c r="D89" s="649"/>
      <c r="E89" s="649"/>
      <c r="F89" s="649"/>
      <c r="G89" s="649"/>
      <c r="H89" s="649"/>
      <c r="I89" s="649"/>
      <c r="J89" s="649"/>
      <c r="K89" s="649"/>
      <c r="L89" s="649"/>
      <c r="M89" s="649"/>
      <c r="N89" s="649"/>
      <c r="O89" s="650"/>
      <c r="P89" s="650"/>
      <c r="Q89" s="650"/>
      <c r="R89" s="656"/>
      <c r="S89" s="656"/>
      <c r="T89" s="656"/>
      <c r="U89" s="655"/>
      <c r="V89" s="655"/>
      <c r="W89" s="655"/>
      <c r="X89" s="655"/>
      <c r="Y89" s="649"/>
      <c r="Z89" s="649"/>
      <c r="AA89" s="649"/>
      <c r="AB89" s="649"/>
      <c r="AC89" s="649"/>
      <c r="AD89" s="649"/>
      <c r="AE89" s="649"/>
      <c r="AF89" s="649"/>
      <c r="AG89" s="649"/>
      <c r="AH89" s="649"/>
      <c r="AI89" s="368" t="str">
        <f t="shared" si="14"/>
        <v/>
      </c>
      <c r="AJ89" s="48"/>
      <c r="AK89" s="48" t="b">
        <v>0</v>
      </c>
      <c r="AL89" s="48"/>
      <c r="AM89" s="45"/>
      <c r="AN89" s="45"/>
      <c r="AO89" s="45"/>
      <c r="AP89" s="45"/>
      <c r="AQ89" s="45"/>
      <c r="AR89" s="45"/>
      <c r="AS89" s="496" t="str">
        <f t="shared" si="15"/>
        <v/>
      </c>
      <c r="AT89" s="460"/>
      <c r="AU89" s="16" t="str">
        <f t="shared" si="16"/>
        <v/>
      </c>
      <c r="AV89" s="454" t="str">
        <f>IFERROR(VLOOKUP(A89,'background information'!$B$37:$M$75,7,FALSE), "")</f>
        <v/>
      </c>
      <c r="AW89" s="454" t="str">
        <f>IFERROR(IF(O89&lt;&gt;"",O89,VLOOKUP(A89,'background information'!$B$37:$M$75,6,FALSE)), "")</f>
        <v/>
      </c>
      <c r="AX89" s="222" t="str">
        <f t="shared" si="17"/>
        <v/>
      </c>
      <c r="AY89" s="222"/>
      <c r="BB89" s="454"/>
      <c r="BC89" s="454" t="str">
        <f>IFERROR(IF(U89&lt;&gt;"",U89*52,VLOOKUP(A89,'background information'!$B$37:$M$75,8,FALSE)),"")</f>
        <v/>
      </c>
      <c r="BD89" s="454" t="str">
        <f>IFERROR(VLOOKUP(A89, 'background information'!$B$37:$M$75, 9,FALSE),"")</f>
        <v/>
      </c>
      <c r="BE89" s="454" t="str">
        <f>IFERROR(VLOOKUP(A89, 'background information'!$B$37:$M$75, 10),"")</f>
        <v/>
      </c>
      <c r="BF89" s="454" t="str">
        <f>IFERROR(VLOOKUP(A89, 'background information'!$B$37:$M$75, 11,FALSE),"")</f>
        <v/>
      </c>
      <c r="BG89" s="454" t="str">
        <f>IFERROR(VLOOKUP(A89, 'background information'!$B$37:$M$75, 12, FALSE),"")</f>
        <v/>
      </c>
      <c r="BH89" s="454"/>
      <c r="BI89" s="552" t="str">
        <f t="shared" si="18"/>
        <v/>
      </c>
      <c r="BJ89" s="561" t="str">
        <f t="shared" si="19"/>
        <v/>
      </c>
      <c r="BK89" s="591" t="str">
        <f t="shared" si="20"/>
        <v/>
      </c>
      <c r="BL89" s="582" t="str">
        <f t="shared" si="21"/>
        <v/>
      </c>
    </row>
    <row r="90" spans="1:64" s="4" customFormat="1" ht="12" x14ac:dyDescent="0.2">
      <c r="A90" s="649"/>
      <c r="B90" s="649"/>
      <c r="C90" s="649"/>
      <c r="D90" s="649"/>
      <c r="E90" s="649"/>
      <c r="F90" s="649"/>
      <c r="G90" s="649"/>
      <c r="H90" s="649"/>
      <c r="I90" s="649"/>
      <c r="J90" s="649"/>
      <c r="K90" s="649"/>
      <c r="L90" s="649"/>
      <c r="M90" s="649"/>
      <c r="N90" s="649"/>
      <c r="O90" s="650"/>
      <c r="P90" s="650"/>
      <c r="Q90" s="650"/>
      <c r="R90" s="656"/>
      <c r="S90" s="656"/>
      <c r="T90" s="656"/>
      <c r="U90" s="655"/>
      <c r="V90" s="655"/>
      <c r="W90" s="655"/>
      <c r="X90" s="655"/>
      <c r="Y90" s="649"/>
      <c r="Z90" s="649"/>
      <c r="AA90" s="649"/>
      <c r="AB90" s="649"/>
      <c r="AC90" s="649"/>
      <c r="AD90" s="649"/>
      <c r="AE90" s="649"/>
      <c r="AF90" s="649"/>
      <c r="AG90" s="649"/>
      <c r="AH90" s="649"/>
      <c r="AI90" s="368" t="str">
        <f t="shared" si="14"/>
        <v/>
      </c>
      <c r="AJ90" s="48"/>
      <c r="AK90" s="48" t="b">
        <v>0</v>
      </c>
      <c r="AL90" s="48"/>
      <c r="AM90" s="45"/>
      <c r="AN90" s="45"/>
      <c r="AO90" s="45"/>
      <c r="AP90" s="45"/>
      <c r="AQ90" s="45"/>
      <c r="AR90" s="45"/>
      <c r="AS90" s="496" t="str">
        <f t="shared" si="15"/>
        <v/>
      </c>
      <c r="AT90" s="460"/>
      <c r="AU90" s="16" t="str">
        <f t="shared" si="16"/>
        <v/>
      </c>
      <c r="AV90" s="454" t="str">
        <f>IFERROR(VLOOKUP(A90,'background information'!$B$37:$M$75,7,FALSE), "")</f>
        <v/>
      </c>
      <c r="AW90" s="454" t="str">
        <f>IFERROR(IF(O90&lt;&gt;"",O90,VLOOKUP(A90,'background information'!$B$37:$M$75,6,FALSE)), "")</f>
        <v/>
      </c>
      <c r="AX90" s="222" t="str">
        <f t="shared" si="17"/>
        <v/>
      </c>
      <c r="AY90" s="222"/>
      <c r="BB90" s="454"/>
      <c r="BC90" s="454" t="str">
        <f>IFERROR(IF(U90&lt;&gt;"",U90*52,VLOOKUP(A90,'background information'!$B$37:$M$75,8,FALSE)),"")</f>
        <v/>
      </c>
      <c r="BD90" s="454" t="str">
        <f>IFERROR(VLOOKUP(A90, 'background information'!$B$37:$M$75, 9,FALSE),"")</f>
        <v/>
      </c>
      <c r="BE90" s="454" t="str">
        <f>IFERROR(VLOOKUP(A90, 'background information'!$B$37:$M$75, 10),"")</f>
        <v/>
      </c>
      <c r="BF90" s="454" t="str">
        <f>IFERROR(VLOOKUP(A90, 'background information'!$B$37:$M$75, 11,FALSE),"")</f>
        <v/>
      </c>
      <c r="BG90" s="454" t="str">
        <f>IFERROR(VLOOKUP(A90, 'background information'!$B$37:$M$75, 12, FALSE),"")</f>
        <v/>
      </c>
      <c r="BH90" s="454"/>
      <c r="BI90" s="552" t="str">
        <f t="shared" si="18"/>
        <v/>
      </c>
      <c r="BJ90" s="561" t="str">
        <f t="shared" si="19"/>
        <v/>
      </c>
      <c r="BK90" s="591" t="str">
        <f t="shared" si="20"/>
        <v/>
      </c>
      <c r="BL90" s="582" t="str">
        <f t="shared" si="21"/>
        <v/>
      </c>
    </row>
    <row r="91" spans="1:64" s="349" customFormat="1" ht="12" x14ac:dyDescent="0.2">
      <c r="A91" s="649"/>
      <c r="B91" s="649"/>
      <c r="C91" s="649"/>
      <c r="D91" s="649"/>
      <c r="E91" s="649"/>
      <c r="F91" s="649"/>
      <c r="G91" s="649"/>
      <c r="H91" s="649"/>
      <c r="I91" s="649"/>
      <c r="J91" s="649"/>
      <c r="K91" s="649"/>
      <c r="L91" s="649"/>
      <c r="M91" s="649"/>
      <c r="N91" s="649"/>
      <c r="O91" s="650"/>
      <c r="P91" s="650"/>
      <c r="Q91" s="650"/>
      <c r="R91" s="656"/>
      <c r="S91" s="656"/>
      <c r="T91" s="656"/>
      <c r="U91" s="655"/>
      <c r="V91" s="655"/>
      <c r="W91" s="655"/>
      <c r="X91" s="655"/>
      <c r="Y91" s="649"/>
      <c r="Z91" s="649"/>
      <c r="AA91" s="649"/>
      <c r="AB91" s="649"/>
      <c r="AC91" s="649"/>
      <c r="AD91" s="649"/>
      <c r="AE91" s="649"/>
      <c r="AF91" s="649"/>
      <c r="AG91" s="649"/>
      <c r="AH91" s="649"/>
      <c r="AI91" s="368" t="str">
        <f t="shared" si="14"/>
        <v/>
      </c>
      <c r="AJ91" s="48"/>
      <c r="AK91" s="48" t="b">
        <v>0</v>
      </c>
      <c r="AL91" s="48"/>
      <c r="AM91" s="45"/>
      <c r="AN91" s="45"/>
      <c r="AO91" s="45"/>
      <c r="AP91" s="45"/>
      <c r="AQ91" s="45"/>
      <c r="AR91" s="45"/>
      <c r="AS91" s="496" t="str">
        <f t="shared" si="15"/>
        <v/>
      </c>
      <c r="AT91" s="460"/>
      <c r="AU91" s="16" t="str">
        <f t="shared" si="16"/>
        <v/>
      </c>
      <c r="AV91" s="454" t="str">
        <f>IFERROR(VLOOKUP(A91,'background information'!$B$37:$M$75,7,FALSE), "")</f>
        <v/>
      </c>
      <c r="AW91" s="454" t="str">
        <f>IFERROR(IF(O91&lt;&gt;"",O91,VLOOKUP(A91,'background information'!$B$37:$M$75,6,FALSE)), "")</f>
        <v/>
      </c>
      <c r="AX91" s="222" t="str">
        <f t="shared" si="17"/>
        <v/>
      </c>
      <c r="AY91" s="222"/>
      <c r="BB91" s="454"/>
      <c r="BC91" s="454" t="str">
        <f>IFERROR(IF(U91&lt;&gt;"",U91*52,VLOOKUP(A91,'background information'!$B$37:$M$75,8,FALSE)),"")</f>
        <v/>
      </c>
      <c r="BD91" s="454" t="str">
        <f>IFERROR(VLOOKUP(A91, 'background information'!$B$37:$M$75, 9,FALSE),"")</f>
        <v/>
      </c>
      <c r="BE91" s="454" t="str">
        <f>IFERROR(VLOOKUP(A91, 'background information'!$B$37:$M$75, 10),"")</f>
        <v/>
      </c>
      <c r="BF91" s="454" t="str">
        <f>IFERROR(VLOOKUP(A91, 'background information'!$B$37:$M$75, 11,FALSE),"")</f>
        <v/>
      </c>
      <c r="BG91" s="454" t="str">
        <f>IFERROR(VLOOKUP(A91, 'background information'!$B$37:$M$75, 12, FALSE),"")</f>
        <v/>
      </c>
      <c r="BH91" s="454"/>
      <c r="BI91" s="552" t="str">
        <f t="shared" si="18"/>
        <v/>
      </c>
      <c r="BJ91" s="561" t="str">
        <f t="shared" si="19"/>
        <v/>
      </c>
      <c r="BK91" s="591" t="str">
        <f t="shared" si="20"/>
        <v/>
      </c>
      <c r="BL91" s="582" t="str">
        <f t="shared" si="21"/>
        <v/>
      </c>
    </row>
    <row r="92" spans="1:64" s="349" customFormat="1" ht="12" x14ac:dyDescent="0.2">
      <c r="A92" s="649"/>
      <c r="B92" s="649"/>
      <c r="C92" s="649"/>
      <c r="D92" s="649"/>
      <c r="E92" s="649"/>
      <c r="F92" s="649"/>
      <c r="G92" s="649"/>
      <c r="H92" s="649"/>
      <c r="I92" s="649"/>
      <c r="J92" s="649"/>
      <c r="K92" s="649"/>
      <c r="L92" s="649"/>
      <c r="M92" s="649"/>
      <c r="N92" s="649"/>
      <c r="O92" s="650"/>
      <c r="P92" s="650"/>
      <c r="Q92" s="650"/>
      <c r="R92" s="656"/>
      <c r="S92" s="656"/>
      <c r="T92" s="656"/>
      <c r="U92" s="655"/>
      <c r="V92" s="655"/>
      <c r="W92" s="655"/>
      <c r="X92" s="655"/>
      <c r="Y92" s="649"/>
      <c r="Z92" s="649"/>
      <c r="AA92" s="649"/>
      <c r="AB92" s="649"/>
      <c r="AC92" s="649"/>
      <c r="AD92" s="649"/>
      <c r="AE92" s="649"/>
      <c r="AF92" s="649"/>
      <c r="AG92" s="649"/>
      <c r="AH92" s="649"/>
      <c r="AI92" s="368" t="str">
        <f t="shared" si="14"/>
        <v/>
      </c>
      <c r="AJ92" s="48"/>
      <c r="AK92" s="48" t="b">
        <v>0</v>
      </c>
      <c r="AL92" s="48"/>
      <c r="AM92" s="45"/>
      <c r="AN92" s="45"/>
      <c r="AO92" s="45"/>
      <c r="AP92" s="45"/>
      <c r="AQ92" s="45"/>
      <c r="AR92" s="45"/>
      <c r="AS92" s="496" t="str">
        <f t="shared" si="15"/>
        <v/>
      </c>
      <c r="AT92" s="460"/>
      <c r="AU92" s="16" t="str">
        <f t="shared" si="16"/>
        <v/>
      </c>
      <c r="AV92" s="454" t="str">
        <f>IFERROR(VLOOKUP(A92,'background information'!$B$37:$M$75,7,FALSE), "")</f>
        <v/>
      </c>
      <c r="AW92" s="454" t="str">
        <f>IFERROR(IF(O92&lt;&gt;"",O92,VLOOKUP(A92,'background information'!$B$37:$M$75,6,FALSE)), "")</f>
        <v/>
      </c>
      <c r="AX92" s="222" t="str">
        <f t="shared" si="17"/>
        <v/>
      </c>
      <c r="AY92" s="222"/>
      <c r="BB92" s="454"/>
      <c r="BC92" s="454" t="str">
        <f>IFERROR(IF(U92&lt;&gt;"",U92*52,VLOOKUP(A92,'background information'!$B$37:$M$75,8,FALSE)),"")</f>
        <v/>
      </c>
      <c r="BD92" s="454" t="str">
        <f>IFERROR(VLOOKUP(A92, 'background information'!$B$37:$M$75, 9,FALSE),"")</f>
        <v/>
      </c>
      <c r="BE92" s="454" t="str">
        <f>IFERROR(VLOOKUP(A92, 'background information'!$B$37:$M$75, 10),"")</f>
        <v/>
      </c>
      <c r="BF92" s="454" t="str">
        <f>IFERROR(VLOOKUP(A92, 'background information'!$B$37:$M$75, 11,FALSE),"")</f>
        <v/>
      </c>
      <c r="BG92" s="454" t="str">
        <f>IFERROR(VLOOKUP(A92, 'background information'!$B$37:$M$75, 12, FALSE),"")</f>
        <v/>
      </c>
      <c r="BH92" s="454"/>
      <c r="BI92" s="552" t="str">
        <f t="shared" si="18"/>
        <v/>
      </c>
      <c r="BJ92" s="561" t="str">
        <f t="shared" si="19"/>
        <v/>
      </c>
      <c r="BK92" s="591" t="str">
        <f t="shared" si="20"/>
        <v/>
      </c>
      <c r="BL92" s="582" t="str">
        <f t="shared" si="21"/>
        <v/>
      </c>
    </row>
    <row r="93" spans="1:64" s="349" customFormat="1" ht="12" x14ac:dyDescent="0.2">
      <c r="A93" s="649"/>
      <c r="B93" s="649"/>
      <c r="C93" s="649"/>
      <c r="D93" s="649"/>
      <c r="E93" s="649"/>
      <c r="F93" s="649"/>
      <c r="G93" s="649"/>
      <c r="H93" s="649"/>
      <c r="I93" s="649"/>
      <c r="J93" s="649"/>
      <c r="K93" s="649"/>
      <c r="L93" s="649"/>
      <c r="M93" s="649"/>
      <c r="N93" s="649"/>
      <c r="O93" s="650"/>
      <c r="P93" s="650"/>
      <c r="Q93" s="650"/>
      <c r="R93" s="656"/>
      <c r="S93" s="656"/>
      <c r="T93" s="656"/>
      <c r="U93" s="655"/>
      <c r="V93" s="655"/>
      <c r="W93" s="655"/>
      <c r="X93" s="655"/>
      <c r="Y93" s="649"/>
      <c r="Z93" s="649"/>
      <c r="AA93" s="649"/>
      <c r="AB93" s="649"/>
      <c r="AC93" s="649"/>
      <c r="AD93" s="649"/>
      <c r="AE93" s="649"/>
      <c r="AF93" s="649"/>
      <c r="AG93" s="649"/>
      <c r="AH93" s="649"/>
      <c r="AI93" s="368" t="str">
        <f t="shared" si="14"/>
        <v/>
      </c>
      <c r="AJ93" s="48"/>
      <c r="AK93" s="48" t="b">
        <v>0</v>
      </c>
      <c r="AL93" s="48"/>
      <c r="AM93" s="45"/>
      <c r="AN93" s="45"/>
      <c r="AO93" s="45"/>
      <c r="AP93" s="45"/>
      <c r="AQ93" s="45"/>
      <c r="AR93" s="45"/>
      <c r="AS93" s="496" t="str">
        <f t="shared" si="15"/>
        <v/>
      </c>
      <c r="AT93" s="460"/>
      <c r="AU93" s="16" t="str">
        <f t="shared" si="16"/>
        <v/>
      </c>
      <c r="AV93" s="454" t="str">
        <f>IFERROR(VLOOKUP(A93,'background information'!$B$37:$M$75,7,FALSE), "")</f>
        <v/>
      </c>
      <c r="AW93" s="454" t="str">
        <f>IFERROR(IF(O93&lt;&gt;"",O93,VLOOKUP(A93,'background information'!$B$37:$M$75,6,FALSE)), "")</f>
        <v/>
      </c>
      <c r="AX93" s="222" t="str">
        <f t="shared" si="17"/>
        <v/>
      </c>
      <c r="AY93" s="222"/>
      <c r="BB93" s="454"/>
      <c r="BC93" s="454" t="str">
        <f>IFERROR(IF(U93&lt;&gt;"",U93*52,VLOOKUP(A93,'background information'!$B$37:$M$75,8,FALSE)),"")</f>
        <v/>
      </c>
      <c r="BD93" s="454" t="str">
        <f>IFERROR(VLOOKUP(A93, 'background information'!$B$37:$M$75, 9,FALSE),"")</f>
        <v/>
      </c>
      <c r="BE93" s="454" t="str">
        <f>IFERROR(VLOOKUP(A93, 'background information'!$B$37:$M$75, 10),"")</f>
        <v/>
      </c>
      <c r="BF93" s="454" t="str">
        <f>IFERROR(VLOOKUP(A93, 'background information'!$B$37:$M$75, 11,FALSE),"")</f>
        <v/>
      </c>
      <c r="BG93" s="454" t="str">
        <f>IFERROR(VLOOKUP(A93, 'background information'!$B$37:$M$75, 12, FALSE),"")</f>
        <v/>
      </c>
      <c r="BH93" s="454"/>
      <c r="BI93" s="552" t="str">
        <f t="shared" si="18"/>
        <v/>
      </c>
      <c r="BJ93" s="561" t="str">
        <f t="shared" si="19"/>
        <v/>
      </c>
      <c r="BK93" s="591" t="str">
        <f t="shared" si="20"/>
        <v/>
      </c>
      <c r="BL93" s="582" t="str">
        <f t="shared" si="21"/>
        <v/>
      </c>
    </row>
    <row r="94" spans="1:64" s="349" customFormat="1" ht="12" x14ac:dyDescent="0.2">
      <c r="A94" s="649"/>
      <c r="B94" s="649"/>
      <c r="C94" s="649"/>
      <c r="D94" s="649"/>
      <c r="E94" s="649"/>
      <c r="F94" s="649"/>
      <c r="G94" s="649"/>
      <c r="H94" s="649"/>
      <c r="I94" s="649"/>
      <c r="J94" s="649"/>
      <c r="K94" s="649"/>
      <c r="L94" s="649"/>
      <c r="M94" s="649"/>
      <c r="N94" s="649"/>
      <c r="O94" s="650"/>
      <c r="P94" s="650"/>
      <c r="Q94" s="650"/>
      <c r="R94" s="656"/>
      <c r="S94" s="656"/>
      <c r="T94" s="656"/>
      <c r="U94" s="655"/>
      <c r="V94" s="655"/>
      <c r="W94" s="655"/>
      <c r="X94" s="655"/>
      <c r="Y94" s="649"/>
      <c r="Z94" s="649"/>
      <c r="AA94" s="649"/>
      <c r="AB94" s="649"/>
      <c r="AC94" s="649"/>
      <c r="AD94" s="649"/>
      <c r="AE94" s="649"/>
      <c r="AF94" s="649"/>
      <c r="AG94" s="649"/>
      <c r="AH94" s="649"/>
      <c r="AI94" s="368" t="str">
        <f t="shared" si="14"/>
        <v/>
      </c>
      <c r="AJ94" s="48"/>
      <c r="AK94" s="48" t="b">
        <v>0</v>
      </c>
      <c r="AL94" s="48"/>
      <c r="AM94" s="45"/>
      <c r="AN94" s="45"/>
      <c r="AO94" s="45"/>
      <c r="AP94" s="45"/>
      <c r="AQ94" s="45"/>
      <c r="AR94" s="45"/>
      <c r="AS94" s="496" t="str">
        <f t="shared" si="15"/>
        <v/>
      </c>
      <c r="AT94" s="460"/>
      <c r="AU94" s="16" t="str">
        <f t="shared" si="16"/>
        <v/>
      </c>
      <c r="AV94" s="454" t="str">
        <f>IFERROR(VLOOKUP(A94,'background information'!$B$37:$M$75,7,FALSE), "")</f>
        <v/>
      </c>
      <c r="AW94" s="454" t="str">
        <f>IFERROR(IF(O94&lt;&gt;"",O94,VLOOKUP(A94,'background information'!$B$37:$M$75,6,FALSE)), "")</f>
        <v/>
      </c>
      <c r="AX94" s="222" t="str">
        <f t="shared" si="17"/>
        <v/>
      </c>
      <c r="AY94" s="222"/>
      <c r="BB94" s="454"/>
      <c r="BC94" s="454" t="str">
        <f>IFERROR(IF(U94&lt;&gt;"",U94*52,VLOOKUP(A94,'background information'!$B$37:$M$75,8,FALSE)),"")</f>
        <v/>
      </c>
      <c r="BD94" s="454" t="str">
        <f>IFERROR(VLOOKUP(A94, 'background information'!$B$37:$M$75, 9,FALSE),"")</f>
        <v/>
      </c>
      <c r="BE94" s="454" t="str">
        <f>IFERROR(VLOOKUP(A94, 'background information'!$B$37:$M$75, 10),"")</f>
        <v/>
      </c>
      <c r="BF94" s="454" t="str">
        <f>IFERROR(VLOOKUP(A94, 'background information'!$B$37:$M$75, 11,FALSE),"")</f>
        <v/>
      </c>
      <c r="BG94" s="454" t="str">
        <f>IFERROR(VLOOKUP(A94, 'background information'!$B$37:$M$75, 12, FALSE),"")</f>
        <v/>
      </c>
      <c r="BH94" s="454"/>
      <c r="BI94" s="552" t="str">
        <f t="shared" si="18"/>
        <v/>
      </c>
      <c r="BJ94" s="561" t="str">
        <f t="shared" si="19"/>
        <v/>
      </c>
      <c r="BK94" s="591" t="str">
        <f t="shared" si="20"/>
        <v/>
      </c>
      <c r="BL94" s="582" t="str">
        <f t="shared" si="21"/>
        <v/>
      </c>
    </row>
    <row r="95" spans="1:64" s="349" customFormat="1" ht="12" x14ac:dyDescent="0.2">
      <c r="A95" s="649"/>
      <c r="B95" s="649"/>
      <c r="C95" s="649"/>
      <c r="D95" s="649"/>
      <c r="E95" s="649"/>
      <c r="F95" s="649"/>
      <c r="G95" s="649"/>
      <c r="H95" s="649"/>
      <c r="I95" s="649"/>
      <c r="J95" s="649"/>
      <c r="K95" s="649"/>
      <c r="L95" s="649"/>
      <c r="M95" s="649"/>
      <c r="N95" s="649"/>
      <c r="O95" s="650"/>
      <c r="P95" s="650"/>
      <c r="Q95" s="650"/>
      <c r="R95" s="656"/>
      <c r="S95" s="656"/>
      <c r="T95" s="656"/>
      <c r="U95" s="655"/>
      <c r="V95" s="655"/>
      <c r="W95" s="655"/>
      <c r="X95" s="655"/>
      <c r="Y95" s="649"/>
      <c r="Z95" s="649"/>
      <c r="AA95" s="649"/>
      <c r="AB95" s="649"/>
      <c r="AC95" s="649"/>
      <c r="AD95" s="649"/>
      <c r="AE95" s="649"/>
      <c r="AF95" s="649"/>
      <c r="AG95" s="649"/>
      <c r="AH95" s="649"/>
      <c r="AI95" s="368" t="str">
        <f t="shared" si="14"/>
        <v/>
      </c>
      <c r="AJ95" s="48"/>
      <c r="AK95" s="48" t="b">
        <v>0</v>
      </c>
      <c r="AL95" s="48"/>
      <c r="AM95" s="45"/>
      <c r="AN95" s="45"/>
      <c r="AO95" s="45"/>
      <c r="AP95" s="45"/>
      <c r="AQ95" s="45"/>
      <c r="AR95" s="45"/>
      <c r="AS95" s="496" t="str">
        <f t="shared" si="15"/>
        <v/>
      </c>
      <c r="AT95" s="460"/>
      <c r="AU95" s="16" t="str">
        <f t="shared" si="16"/>
        <v/>
      </c>
      <c r="AV95" s="454" t="str">
        <f>IFERROR(VLOOKUP(A95,'background information'!$B$37:$M$75,7,FALSE), "")</f>
        <v/>
      </c>
      <c r="AW95" s="454" t="str">
        <f>IFERROR(IF(O95&lt;&gt;"",O95,VLOOKUP(A95,'background information'!$B$37:$M$75,6,FALSE)), "")</f>
        <v/>
      </c>
      <c r="AX95" s="222" t="str">
        <f t="shared" si="17"/>
        <v/>
      </c>
      <c r="AY95" s="222"/>
      <c r="BB95" s="454"/>
      <c r="BC95" s="454" t="str">
        <f>IFERROR(IF(U95&lt;&gt;"",U95*52,VLOOKUP(A95,'background information'!$B$37:$M$75,8,FALSE)),"")</f>
        <v/>
      </c>
      <c r="BD95" s="454" t="str">
        <f>IFERROR(VLOOKUP(A95, 'background information'!$B$37:$M$75, 9,FALSE),"")</f>
        <v/>
      </c>
      <c r="BE95" s="454" t="str">
        <f>IFERROR(VLOOKUP(A95, 'background information'!$B$37:$M$75, 10),"")</f>
        <v/>
      </c>
      <c r="BF95" s="454" t="str">
        <f>IFERROR(VLOOKUP(A95, 'background information'!$B$37:$M$75, 11,FALSE),"")</f>
        <v/>
      </c>
      <c r="BG95" s="454" t="str">
        <f>IFERROR(VLOOKUP(A95, 'background information'!$B$37:$M$75, 12, FALSE),"")</f>
        <v/>
      </c>
      <c r="BH95" s="454"/>
      <c r="BI95" s="552" t="str">
        <f t="shared" si="18"/>
        <v/>
      </c>
      <c r="BJ95" s="561" t="str">
        <f t="shared" si="19"/>
        <v/>
      </c>
      <c r="BK95" s="591" t="str">
        <f t="shared" si="20"/>
        <v/>
      </c>
      <c r="BL95" s="582" t="str">
        <f t="shared" si="21"/>
        <v/>
      </c>
    </row>
    <row r="96" spans="1:64" s="349" customFormat="1" ht="12" x14ac:dyDescent="0.2">
      <c r="A96" s="649"/>
      <c r="B96" s="649"/>
      <c r="C96" s="649"/>
      <c r="D96" s="649"/>
      <c r="E96" s="649"/>
      <c r="F96" s="649"/>
      <c r="G96" s="649"/>
      <c r="H96" s="649"/>
      <c r="I96" s="649"/>
      <c r="J96" s="649"/>
      <c r="K96" s="649"/>
      <c r="L96" s="649"/>
      <c r="M96" s="649"/>
      <c r="N96" s="649"/>
      <c r="O96" s="650"/>
      <c r="P96" s="650"/>
      <c r="Q96" s="650"/>
      <c r="R96" s="656"/>
      <c r="S96" s="656"/>
      <c r="T96" s="656"/>
      <c r="U96" s="655"/>
      <c r="V96" s="655"/>
      <c r="W96" s="655"/>
      <c r="X96" s="655"/>
      <c r="Y96" s="649"/>
      <c r="Z96" s="649"/>
      <c r="AA96" s="649"/>
      <c r="AB96" s="649"/>
      <c r="AC96" s="649"/>
      <c r="AD96" s="649"/>
      <c r="AE96" s="649"/>
      <c r="AF96" s="649"/>
      <c r="AG96" s="649"/>
      <c r="AH96" s="649"/>
      <c r="AI96" s="368" t="str">
        <f t="shared" si="14"/>
        <v/>
      </c>
      <c r="AJ96" s="48"/>
      <c r="AK96" s="48" t="b">
        <v>0</v>
      </c>
      <c r="AL96" s="48"/>
      <c r="AM96" s="45"/>
      <c r="AN96" s="45"/>
      <c r="AO96" s="45"/>
      <c r="AP96" s="45"/>
      <c r="AQ96" s="45"/>
      <c r="AR96" s="45"/>
      <c r="AS96" s="496" t="str">
        <f t="shared" si="15"/>
        <v/>
      </c>
      <c r="AT96" s="460"/>
      <c r="AU96" s="16" t="str">
        <f t="shared" si="16"/>
        <v/>
      </c>
      <c r="AV96" s="454" t="str">
        <f>IFERROR(VLOOKUP(A96,'background information'!$B$37:$M$75,7,FALSE), "")</f>
        <v/>
      </c>
      <c r="AW96" s="454" t="str">
        <f>IFERROR(IF(O96&lt;&gt;"",O96,VLOOKUP(A96,'background information'!$B$37:$M$75,6,FALSE)), "")</f>
        <v/>
      </c>
      <c r="AX96" s="222" t="str">
        <f t="shared" si="17"/>
        <v/>
      </c>
      <c r="AY96" s="222"/>
      <c r="BB96" s="454"/>
      <c r="BC96" s="454" t="str">
        <f>IFERROR(IF(U96&lt;&gt;"",U96*52,VLOOKUP(A96,'background information'!$B$37:$M$75,8,FALSE)),"")</f>
        <v/>
      </c>
      <c r="BD96" s="454" t="str">
        <f>IFERROR(VLOOKUP(A96, 'background information'!$B$37:$M$75, 9,FALSE),"")</f>
        <v/>
      </c>
      <c r="BE96" s="454" t="str">
        <f>IFERROR(VLOOKUP(A96, 'background information'!$B$37:$M$75, 10),"")</f>
        <v/>
      </c>
      <c r="BF96" s="454" t="str">
        <f>IFERROR(VLOOKUP(A96, 'background information'!$B$37:$M$75, 11,FALSE),"")</f>
        <v/>
      </c>
      <c r="BG96" s="454" t="str">
        <f>IFERROR(VLOOKUP(A96, 'background information'!$B$37:$M$75, 12, FALSE),"")</f>
        <v/>
      </c>
      <c r="BH96" s="454"/>
      <c r="BI96" s="552" t="str">
        <f t="shared" si="18"/>
        <v/>
      </c>
      <c r="BJ96" s="561" t="str">
        <f t="shared" si="19"/>
        <v/>
      </c>
      <c r="BK96" s="591" t="str">
        <f t="shared" si="20"/>
        <v/>
      </c>
      <c r="BL96" s="582" t="str">
        <f t="shared" si="21"/>
        <v/>
      </c>
    </row>
    <row r="97" spans="1:64" s="349" customFormat="1" ht="12" x14ac:dyDescent="0.2">
      <c r="A97" s="649"/>
      <c r="B97" s="649"/>
      <c r="C97" s="649"/>
      <c r="D97" s="649"/>
      <c r="E97" s="649"/>
      <c r="F97" s="649"/>
      <c r="G97" s="649"/>
      <c r="H97" s="649"/>
      <c r="I97" s="649"/>
      <c r="J97" s="649"/>
      <c r="K97" s="649"/>
      <c r="L97" s="649"/>
      <c r="M97" s="649"/>
      <c r="N97" s="649"/>
      <c r="O97" s="650"/>
      <c r="P97" s="650"/>
      <c r="Q97" s="650"/>
      <c r="R97" s="656"/>
      <c r="S97" s="656"/>
      <c r="T97" s="656"/>
      <c r="U97" s="655"/>
      <c r="V97" s="655"/>
      <c r="W97" s="655"/>
      <c r="X97" s="655"/>
      <c r="Y97" s="649"/>
      <c r="Z97" s="649"/>
      <c r="AA97" s="649"/>
      <c r="AB97" s="649"/>
      <c r="AC97" s="649"/>
      <c r="AD97" s="649"/>
      <c r="AE97" s="649"/>
      <c r="AF97" s="649"/>
      <c r="AG97" s="649"/>
      <c r="AH97" s="649"/>
      <c r="AI97" s="368" t="str">
        <f t="shared" si="14"/>
        <v/>
      </c>
      <c r="AJ97" s="48"/>
      <c r="AK97" s="48" t="b">
        <v>0</v>
      </c>
      <c r="AL97" s="48"/>
      <c r="AM97" s="45"/>
      <c r="AN97" s="45"/>
      <c r="AO97" s="45"/>
      <c r="AP97" s="45"/>
      <c r="AQ97" s="45"/>
      <c r="AR97" s="45"/>
      <c r="AS97" s="496" t="str">
        <f t="shared" si="15"/>
        <v/>
      </c>
      <c r="AT97" s="460"/>
      <c r="AU97" s="16" t="str">
        <f t="shared" si="16"/>
        <v/>
      </c>
      <c r="AV97" s="454" t="str">
        <f>IFERROR(VLOOKUP(A97,'background information'!$B$37:$M$75,7,FALSE), "")</f>
        <v/>
      </c>
      <c r="AW97" s="454" t="str">
        <f>IFERROR(IF(O97&lt;&gt;"",O97,VLOOKUP(A97,'background information'!$B$37:$M$75,6,FALSE)), "")</f>
        <v/>
      </c>
      <c r="AX97" s="222" t="str">
        <f t="shared" si="17"/>
        <v/>
      </c>
      <c r="AY97" s="222"/>
      <c r="BB97" s="454"/>
      <c r="BC97" s="454" t="str">
        <f>IFERROR(IF(U97&lt;&gt;"",U97*52,VLOOKUP(A97,'background information'!$B$37:$M$75,8,FALSE)),"")</f>
        <v/>
      </c>
      <c r="BD97" s="454" t="str">
        <f>IFERROR(VLOOKUP(A97, 'background information'!$B$37:$M$75, 9,FALSE),"")</f>
        <v/>
      </c>
      <c r="BE97" s="454" t="str">
        <f>IFERROR(VLOOKUP(A97, 'background information'!$B$37:$M$75, 10),"")</f>
        <v/>
      </c>
      <c r="BF97" s="454" t="str">
        <f>IFERROR(VLOOKUP(A97, 'background information'!$B$37:$M$75, 11,FALSE),"")</f>
        <v/>
      </c>
      <c r="BG97" s="454" t="str">
        <f>IFERROR(VLOOKUP(A97, 'background information'!$B$37:$M$75, 12, FALSE),"")</f>
        <v/>
      </c>
      <c r="BH97" s="454"/>
      <c r="BI97" s="552" t="str">
        <f t="shared" si="18"/>
        <v/>
      </c>
      <c r="BJ97" s="561" t="str">
        <f t="shared" si="19"/>
        <v/>
      </c>
      <c r="BK97" s="591" t="str">
        <f t="shared" si="20"/>
        <v/>
      </c>
      <c r="BL97" s="582" t="str">
        <f t="shared" si="21"/>
        <v/>
      </c>
    </row>
    <row r="98" spans="1:64" s="349" customFormat="1" ht="12" x14ac:dyDescent="0.2">
      <c r="A98" s="649"/>
      <c r="B98" s="649"/>
      <c r="C98" s="649"/>
      <c r="D98" s="649"/>
      <c r="E98" s="649"/>
      <c r="F98" s="649"/>
      <c r="G98" s="649"/>
      <c r="H98" s="649"/>
      <c r="I98" s="649"/>
      <c r="J98" s="649"/>
      <c r="K98" s="649"/>
      <c r="L98" s="649"/>
      <c r="M98" s="649"/>
      <c r="N98" s="649"/>
      <c r="O98" s="650"/>
      <c r="P98" s="650"/>
      <c r="Q98" s="650"/>
      <c r="R98" s="656"/>
      <c r="S98" s="656"/>
      <c r="T98" s="656"/>
      <c r="U98" s="655"/>
      <c r="V98" s="655"/>
      <c r="W98" s="655"/>
      <c r="X98" s="655"/>
      <c r="Y98" s="649"/>
      <c r="Z98" s="649"/>
      <c r="AA98" s="649"/>
      <c r="AB98" s="649"/>
      <c r="AC98" s="649"/>
      <c r="AD98" s="649"/>
      <c r="AE98" s="649"/>
      <c r="AF98" s="649"/>
      <c r="AG98" s="649"/>
      <c r="AH98" s="649"/>
      <c r="AI98" s="368" t="str">
        <f t="shared" si="14"/>
        <v/>
      </c>
      <c r="AJ98" s="48"/>
      <c r="AK98" s="48" t="b">
        <v>0</v>
      </c>
      <c r="AL98" s="48"/>
      <c r="AM98" s="45"/>
      <c r="AN98" s="45"/>
      <c r="AO98" s="45"/>
      <c r="AP98" s="45"/>
      <c r="AQ98" s="45"/>
      <c r="AR98" s="45"/>
      <c r="AS98" s="496" t="str">
        <f t="shared" si="15"/>
        <v/>
      </c>
      <c r="AT98" s="460"/>
      <c r="AU98" s="16" t="str">
        <f t="shared" si="16"/>
        <v/>
      </c>
      <c r="AV98" s="454" t="str">
        <f>IFERROR(VLOOKUP(A98,'background information'!$B$37:$M$75,7,FALSE), "")</f>
        <v/>
      </c>
      <c r="AW98" s="454" t="str">
        <f>IFERROR(IF(O98&lt;&gt;"",O98,VLOOKUP(A98,'background information'!$B$37:$M$75,6,FALSE)), "")</f>
        <v/>
      </c>
      <c r="AX98" s="222" t="str">
        <f t="shared" si="17"/>
        <v/>
      </c>
      <c r="AY98" s="222"/>
      <c r="BB98" s="454"/>
      <c r="BC98" s="454" t="str">
        <f>IFERROR(IF(U98&lt;&gt;"",U98*52,VLOOKUP(A98,'background information'!$B$37:$M$75,8,FALSE)),"")</f>
        <v/>
      </c>
      <c r="BD98" s="454" t="str">
        <f>IFERROR(VLOOKUP(A98, 'background information'!$B$37:$M$75, 9,FALSE),"")</f>
        <v/>
      </c>
      <c r="BE98" s="454" t="str">
        <f>IFERROR(VLOOKUP(A98, 'background information'!$B$37:$M$75, 10),"")</f>
        <v/>
      </c>
      <c r="BF98" s="454" t="str">
        <f>IFERROR(VLOOKUP(A98, 'background information'!$B$37:$M$75, 11,FALSE),"")</f>
        <v/>
      </c>
      <c r="BG98" s="454" t="str">
        <f>IFERROR(VLOOKUP(A98, 'background information'!$B$37:$M$75, 12, FALSE),"")</f>
        <v/>
      </c>
      <c r="BH98" s="454"/>
      <c r="BI98" s="552" t="str">
        <f t="shared" si="18"/>
        <v/>
      </c>
      <c r="BJ98" s="561" t="str">
        <f t="shared" si="19"/>
        <v/>
      </c>
      <c r="BK98" s="591" t="str">
        <f t="shared" si="20"/>
        <v/>
      </c>
      <c r="BL98" s="582" t="str">
        <f t="shared" si="21"/>
        <v/>
      </c>
    </row>
    <row r="99" spans="1:64" s="349" customFormat="1" ht="12" x14ac:dyDescent="0.2">
      <c r="A99" s="649"/>
      <c r="B99" s="649"/>
      <c r="C99" s="649"/>
      <c r="D99" s="649"/>
      <c r="E99" s="649"/>
      <c r="F99" s="649"/>
      <c r="G99" s="649"/>
      <c r="H99" s="649"/>
      <c r="I99" s="649"/>
      <c r="J99" s="649"/>
      <c r="K99" s="649"/>
      <c r="L99" s="649"/>
      <c r="M99" s="649"/>
      <c r="N99" s="649"/>
      <c r="O99" s="650"/>
      <c r="P99" s="650"/>
      <c r="Q99" s="650"/>
      <c r="R99" s="656"/>
      <c r="S99" s="656"/>
      <c r="T99" s="656"/>
      <c r="U99" s="655"/>
      <c r="V99" s="655"/>
      <c r="W99" s="655"/>
      <c r="X99" s="655"/>
      <c r="Y99" s="649"/>
      <c r="Z99" s="649"/>
      <c r="AA99" s="649"/>
      <c r="AB99" s="649"/>
      <c r="AC99" s="649"/>
      <c r="AD99" s="649"/>
      <c r="AE99" s="649"/>
      <c r="AF99" s="649"/>
      <c r="AG99" s="649"/>
      <c r="AH99" s="649"/>
      <c r="AI99" s="368" t="str">
        <f t="shared" si="14"/>
        <v/>
      </c>
      <c r="AJ99" s="48"/>
      <c r="AK99" s="48" t="b">
        <v>0</v>
      </c>
      <c r="AL99" s="48"/>
      <c r="AM99" s="45"/>
      <c r="AN99" s="45"/>
      <c r="AO99" s="45"/>
      <c r="AP99" s="45"/>
      <c r="AQ99" s="45"/>
      <c r="AR99" s="45"/>
      <c r="AS99" s="496" t="str">
        <f t="shared" si="15"/>
        <v/>
      </c>
      <c r="AT99" s="460"/>
      <c r="AU99" s="16" t="str">
        <f t="shared" si="16"/>
        <v/>
      </c>
      <c r="AV99" s="454" t="str">
        <f>IFERROR(VLOOKUP(A99,'background information'!$B$37:$M$75,7,FALSE), "")</f>
        <v/>
      </c>
      <c r="AW99" s="454" t="str">
        <f>IFERROR(IF(O99&lt;&gt;"",O99,VLOOKUP(A99,'background information'!$B$37:$M$75,6,FALSE)), "")</f>
        <v/>
      </c>
      <c r="AX99" s="222" t="str">
        <f t="shared" si="17"/>
        <v/>
      </c>
      <c r="AY99" s="222"/>
      <c r="BB99" s="454"/>
      <c r="BC99" s="454" t="str">
        <f>IFERROR(IF(U99&lt;&gt;"",U99*52,VLOOKUP(A99,'background information'!$B$37:$M$75,8,FALSE)),"")</f>
        <v/>
      </c>
      <c r="BD99" s="454" t="str">
        <f>IFERROR(VLOOKUP(A99, 'background information'!$B$37:$M$75, 9,FALSE),"")</f>
        <v/>
      </c>
      <c r="BE99" s="454" t="str">
        <f>IFERROR(VLOOKUP(A99, 'background information'!$B$37:$M$75, 10),"")</f>
        <v/>
      </c>
      <c r="BF99" s="454" t="str">
        <f>IFERROR(VLOOKUP(A99, 'background information'!$B$37:$M$75, 11,FALSE),"")</f>
        <v/>
      </c>
      <c r="BG99" s="454" t="str">
        <f>IFERROR(VLOOKUP(A99, 'background information'!$B$37:$M$75, 12, FALSE),"")</f>
        <v/>
      </c>
      <c r="BH99" s="454"/>
      <c r="BI99" s="552" t="str">
        <f t="shared" si="18"/>
        <v/>
      </c>
      <c r="BJ99" s="561" t="str">
        <f t="shared" si="19"/>
        <v/>
      </c>
      <c r="BK99" s="591" t="str">
        <f t="shared" si="20"/>
        <v/>
      </c>
      <c r="BL99" s="582" t="str">
        <f t="shared" si="21"/>
        <v/>
      </c>
    </row>
    <row r="100" spans="1:64" s="349" customFormat="1" ht="12" x14ac:dyDescent="0.2">
      <c r="A100" s="649"/>
      <c r="B100" s="649"/>
      <c r="C100" s="649"/>
      <c r="D100" s="649"/>
      <c r="E100" s="649"/>
      <c r="F100" s="649"/>
      <c r="G100" s="649"/>
      <c r="H100" s="649"/>
      <c r="I100" s="649"/>
      <c r="J100" s="649"/>
      <c r="K100" s="649"/>
      <c r="L100" s="649"/>
      <c r="M100" s="649"/>
      <c r="N100" s="649"/>
      <c r="O100" s="650"/>
      <c r="P100" s="650"/>
      <c r="Q100" s="650"/>
      <c r="R100" s="656"/>
      <c r="S100" s="656"/>
      <c r="T100" s="656"/>
      <c r="U100" s="655"/>
      <c r="V100" s="655"/>
      <c r="W100" s="655"/>
      <c r="X100" s="655"/>
      <c r="Y100" s="649"/>
      <c r="Z100" s="649"/>
      <c r="AA100" s="649"/>
      <c r="AB100" s="649"/>
      <c r="AC100" s="649"/>
      <c r="AD100" s="649"/>
      <c r="AE100" s="649"/>
      <c r="AF100" s="649"/>
      <c r="AG100" s="649"/>
      <c r="AH100" s="649"/>
      <c r="AI100" s="368" t="str">
        <f t="shared" si="14"/>
        <v/>
      </c>
      <c r="AJ100" s="48"/>
      <c r="AK100" s="48" t="b">
        <v>0</v>
      </c>
      <c r="AL100" s="48"/>
      <c r="AM100" s="45"/>
      <c r="AN100" s="45"/>
      <c r="AO100" s="45"/>
      <c r="AP100" s="45"/>
      <c r="AQ100" s="45"/>
      <c r="AR100" s="45"/>
      <c r="AS100" s="496" t="str">
        <f t="shared" si="15"/>
        <v/>
      </c>
      <c r="AT100" s="460"/>
      <c r="AU100" s="16" t="str">
        <f t="shared" si="16"/>
        <v/>
      </c>
      <c r="AV100" s="454" t="str">
        <f>IFERROR(VLOOKUP(A100,'background information'!B56:H94,7), "")</f>
        <v/>
      </c>
      <c r="AW100" s="454" t="str">
        <f>IFERROR(IF(O100&lt;&gt;"",O100,VLOOKUP(A100,'background information'!B56:H94,6)), "")</f>
        <v/>
      </c>
      <c r="AX100" s="222" t="str">
        <f t="shared" si="17"/>
        <v/>
      </c>
      <c r="AY100" s="222"/>
      <c r="BB100" s="454"/>
      <c r="BC100" s="454" t="str">
        <f>IFERROR(IF(U100&lt;&gt;"",U100*52,VLOOKUP(A100,'background information'!B56:M94,8)),"")</f>
        <v/>
      </c>
      <c r="BD100" s="454"/>
      <c r="BH100" s="454"/>
      <c r="BI100" s="552" t="str">
        <f t="shared" si="18"/>
        <v/>
      </c>
      <c r="BJ100" s="561" t="str">
        <f t="shared" si="19"/>
        <v/>
      </c>
      <c r="BK100" s="591" t="str">
        <f t="shared" si="20"/>
        <v/>
      </c>
      <c r="BL100" s="582" t="str">
        <f t="shared" si="21"/>
        <v/>
      </c>
    </row>
    <row r="101" spans="1:64" s="4" customFormat="1" x14ac:dyDescent="0.2">
      <c r="Z101" s="45"/>
      <c r="AA101" s="45"/>
      <c r="AB101" s="45"/>
      <c r="AC101" s="45"/>
      <c r="AD101" s="45"/>
      <c r="AE101" s="46"/>
      <c r="AF101" s="16"/>
      <c r="AG101" s="16"/>
      <c r="AH101" s="16"/>
      <c r="AI101" s="369">
        <f>SUM(AI81:AI100)</f>
        <v>0</v>
      </c>
      <c r="AJ101" s="49"/>
      <c r="AK101" s="48"/>
      <c r="AL101" s="48"/>
      <c r="AM101" s="45"/>
      <c r="AN101" s="45"/>
      <c r="AO101" s="45"/>
      <c r="AP101" s="45"/>
      <c r="AQ101" s="45"/>
      <c r="AR101" s="45"/>
      <c r="AS101" s="496"/>
      <c r="AT101" s="460"/>
      <c r="AU101" s="16" t="str">
        <f t="shared" si="16"/>
        <v/>
      </c>
      <c r="AY101" s="454"/>
      <c r="AZ101" s="4" t="s">
        <v>675</v>
      </c>
      <c r="BB101" s="454"/>
      <c r="BD101" s="454"/>
      <c r="BH101" s="622" t="s">
        <v>758</v>
      </c>
      <c r="BI101" s="552">
        <f>SUM(BI81:BI100)</f>
        <v>0</v>
      </c>
      <c r="BJ101" s="568">
        <f>SUM(BJ81:BJ100)</f>
        <v>0</v>
      </c>
      <c r="BK101" s="591">
        <f>SUM(BK81:BK100)</f>
        <v>0</v>
      </c>
      <c r="BL101" s="582">
        <f>SUM(BL81:BL100)</f>
        <v>0</v>
      </c>
    </row>
    <row r="102" spans="1:64" s="4" customFormat="1" ht="14.25" customHeight="1" x14ac:dyDescent="0.2">
      <c r="Z102" s="45"/>
      <c r="AA102" s="45"/>
      <c r="AB102" s="45"/>
      <c r="AC102" s="45"/>
      <c r="AD102" s="45"/>
      <c r="AE102" s="46"/>
      <c r="AF102" s="16"/>
      <c r="AG102" s="16"/>
      <c r="AH102" s="16"/>
      <c r="AI102" s="48"/>
      <c r="AJ102" s="48"/>
      <c r="AK102" s="48"/>
      <c r="AL102" s="45"/>
      <c r="AM102" s="45"/>
      <c r="AN102" s="45"/>
      <c r="AO102" s="107"/>
      <c r="AP102" s="45"/>
      <c r="AQ102" s="45"/>
      <c r="AR102" s="45"/>
      <c r="AS102" s="496"/>
      <c r="AT102" s="460"/>
      <c r="AU102" s="16"/>
      <c r="AY102" s="454"/>
      <c r="BB102" s="454"/>
      <c r="BD102" s="454"/>
      <c r="BH102" s="622" t="s">
        <v>759</v>
      </c>
      <c r="BI102" s="552">
        <f>SUMIFS(BI81:BI100,$AK81:$AK100,TRUE)</f>
        <v>0</v>
      </c>
      <c r="BJ102" s="561">
        <f t="shared" ref="BJ102" si="22">SUMIFS(BJ81:BJ100,$AK81:$AK100,TRUE)</f>
        <v>0</v>
      </c>
      <c r="BK102" s="591">
        <f t="shared" ref="BK102" si="23">SUMIFS(BK81:BK100,$AK81:$AK100,TRUE)</f>
        <v>0</v>
      </c>
      <c r="BL102" s="582"/>
    </row>
    <row r="103" spans="1:64" s="4" customFormat="1" ht="14.25" customHeight="1" x14ac:dyDescent="0.2">
      <c r="Z103" s="45"/>
      <c r="AA103" s="45"/>
      <c r="AB103" s="45"/>
      <c r="AC103" s="45"/>
      <c r="AD103" s="45"/>
      <c r="AE103" s="46"/>
      <c r="AF103" s="16"/>
      <c r="AG103" s="16"/>
      <c r="AH103" s="16"/>
      <c r="AI103" s="48"/>
      <c r="AJ103" s="48"/>
      <c r="AK103" s="48"/>
      <c r="AL103" s="48"/>
      <c r="AM103" s="45"/>
      <c r="AN103" s="45"/>
      <c r="AO103" s="45"/>
      <c r="AP103" s="45"/>
      <c r="AQ103" s="45"/>
      <c r="AR103" s="45"/>
      <c r="AS103" s="496"/>
      <c r="AT103" s="460"/>
      <c r="AU103" s="16"/>
      <c r="AY103" s="454"/>
      <c r="BB103" s="454"/>
      <c r="BD103" s="454"/>
      <c r="BH103" s="454"/>
      <c r="BI103" s="552"/>
      <c r="BJ103" s="561"/>
      <c r="BK103" s="591"/>
      <c r="BL103" s="582"/>
    </row>
    <row r="104" spans="1:64" s="4" customFormat="1" ht="14.25" customHeight="1" x14ac:dyDescent="0.2">
      <c r="Z104" s="45"/>
      <c r="AA104" s="45"/>
      <c r="AB104" s="45"/>
      <c r="AC104" s="45"/>
      <c r="AD104" s="45"/>
      <c r="AE104" s="46"/>
      <c r="AF104" s="16"/>
      <c r="AG104" s="16"/>
      <c r="AH104" s="16"/>
      <c r="AI104" s="48"/>
      <c r="AJ104" s="48"/>
      <c r="AK104" s="48"/>
      <c r="AL104" s="48"/>
      <c r="AM104" s="45"/>
      <c r="AN104" s="45"/>
      <c r="AO104" s="45"/>
      <c r="AP104" s="45"/>
      <c r="AQ104" s="45"/>
      <c r="AR104" s="45"/>
      <c r="AS104" s="496"/>
      <c r="AT104" s="460"/>
      <c r="AU104" s="16"/>
      <c r="AY104" s="454"/>
      <c r="BB104" s="454"/>
      <c r="BD104" s="454"/>
      <c r="BH104" s="454"/>
      <c r="BI104" s="552"/>
      <c r="BJ104" s="561"/>
      <c r="BK104" s="591"/>
      <c r="BL104" s="582"/>
    </row>
    <row r="105" spans="1:64" s="4" customFormat="1" ht="14.25" customHeight="1" x14ac:dyDescent="0.2">
      <c r="Z105" s="45"/>
      <c r="AA105" s="45"/>
      <c r="AB105" s="45"/>
      <c r="AC105" s="45"/>
      <c r="AD105" s="45"/>
      <c r="AE105" s="46"/>
      <c r="AF105" s="16"/>
      <c r="AG105" s="16"/>
      <c r="AH105" s="16"/>
      <c r="AI105" s="48"/>
      <c r="AJ105" s="48"/>
      <c r="AK105" s="48"/>
      <c r="AL105" s="48"/>
      <c r="AM105" s="45"/>
      <c r="AN105" s="45"/>
      <c r="AO105" s="45"/>
      <c r="AP105" s="45"/>
      <c r="AQ105" s="45"/>
      <c r="AR105" s="45"/>
      <c r="AS105" s="496"/>
      <c r="AT105" s="460"/>
      <c r="AU105" s="16"/>
      <c r="AY105" s="454"/>
      <c r="BB105" s="454"/>
      <c r="BD105" s="454"/>
      <c r="BH105" s="454"/>
      <c r="BI105" s="552"/>
      <c r="BJ105" s="561"/>
      <c r="BK105" s="591"/>
      <c r="BL105" s="582"/>
    </row>
    <row r="106" spans="1:64" s="4" customFormat="1" ht="14.25" customHeight="1" x14ac:dyDescent="0.2">
      <c r="Z106" s="45"/>
      <c r="AA106" s="45"/>
      <c r="AB106" s="45"/>
      <c r="AC106" s="45"/>
      <c r="AD106" s="45"/>
      <c r="AE106" s="46"/>
      <c r="AF106" s="16"/>
      <c r="AG106" s="16"/>
      <c r="AH106" s="16"/>
      <c r="AI106" s="48"/>
      <c r="AJ106" s="49"/>
      <c r="AK106" s="48"/>
      <c r="AL106" s="48"/>
      <c r="AM106" s="45"/>
      <c r="AN106" s="45"/>
      <c r="AO106" s="45"/>
      <c r="AP106" s="45"/>
      <c r="AQ106" s="45"/>
      <c r="AR106" s="45"/>
      <c r="AS106" s="496"/>
      <c r="AT106" s="460"/>
      <c r="AU106" s="16"/>
      <c r="AY106" s="454"/>
      <c r="BB106" s="454"/>
      <c r="BD106" s="454"/>
      <c r="BH106" s="454"/>
      <c r="BI106" s="552"/>
      <c r="BJ106" s="561"/>
      <c r="BK106" s="591"/>
      <c r="BL106" s="582"/>
    </row>
    <row r="107" spans="1:64" s="1" customFormat="1" ht="20.25" x14ac:dyDescent="0.3">
      <c r="A107" s="2" t="s">
        <v>139</v>
      </c>
      <c r="T107" s="5"/>
      <c r="Y107" s="7"/>
      <c r="Z107" s="7"/>
      <c r="AA107" s="7"/>
      <c r="AB107" s="7"/>
      <c r="AE107" s="52"/>
      <c r="AF107" s="52"/>
      <c r="AI107" s="49"/>
      <c r="AJ107" s="50"/>
      <c r="AK107" s="102"/>
      <c r="AL107" s="102"/>
      <c r="AM107" s="3"/>
      <c r="AN107" s="3"/>
      <c r="AO107" s="3"/>
      <c r="AP107" s="3"/>
      <c r="AQ107" s="3"/>
      <c r="AR107" s="3"/>
      <c r="AS107" s="495"/>
      <c r="AT107" s="461"/>
      <c r="AU107" s="437"/>
      <c r="AY107" s="452"/>
      <c r="BB107" s="452"/>
      <c r="BD107" s="452"/>
      <c r="BH107" s="452"/>
      <c r="BI107" s="551"/>
      <c r="BJ107" s="560"/>
      <c r="BK107" s="590"/>
      <c r="BL107" s="581"/>
    </row>
    <row r="108" spans="1:64" s="29" customFormat="1" ht="16.5" x14ac:dyDescent="0.3">
      <c r="A108" s="28" t="s">
        <v>366</v>
      </c>
      <c r="T108" s="30"/>
      <c r="Y108" s="31"/>
      <c r="Z108" s="31"/>
      <c r="AA108" s="31"/>
      <c r="AB108" s="31"/>
      <c r="AE108" s="53"/>
      <c r="AF108" s="53"/>
      <c r="AI108" s="50"/>
      <c r="AJ108" s="70"/>
      <c r="AK108" s="103"/>
      <c r="AL108" s="103"/>
      <c r="AM108" s="104"/>
      <c r="AN108" s="104"/>
      <c r="AO108" s="104"/>
      <c r="AP108" s="104"/>
      <c r="AQ108" s="104"/>
      <c r="AR108" s="104"/>
      <c r="AS108" s="501"/>
      <c r="AT108" s="617"/>
      <c r="AU108" s="403"/>
      <c r="AY108" s="350"/>
      <c r="BB108" s="350"/>
      <c r="BD108" s="350"/>
      <c r="BH108" s="350"/>
      <c r="BI108" s="557"/>
      <c r="BJ108" s="566"/>
      <c r="BK108" s="596"/>
      <c r="BL108" s="587"/>
    </row>
    <row r="109" spans="1:64" s="27" customFormat="1" ht="16.5" x14ac:dyDescent="0.3">
      <c r="A109" s="269" t="s">
        <v>33</v>
      </c>
      <c r="B109" s="269"/>
      <c r="C109" s="269"/>
      <c r="D109" s="269" t="s">
        <v>576</v>
      </c>
      <c r="E109" s="269"/>
      <c r="F109" s="269"/>
      <c r="G109" s="269"/>
      <c r="H109" s="269"/>
      <c r="I109" s="269"/>
      <c r="J109" s="269"/>
      <c r="K109" s="269"/>
      <c r="L109" s="269"/>
      <c r="M109" s="269"/>
      <c r="N109" s="271" t="s">
        <v>140</v>
      </c>
      <c r="O109" s="271"/>
      <c r="P109" s="271" t="s">
        <v>361</v>
      </c>
      <c r="Q109" s="271"/>
      <c r="R109" s="271"/>
      <c r="S109" s="271" t="s">
        <v>362</v>
      </c>
      <c r="T109" s="271"/>
      <c r="U109" s="271"/>
      <c r="V109" s="271" t="s">
        <v>363</v>
      </c>
      <c r="W109" s="271"/>
      <c r="X109" s="271"/>
      <c r="Y109" s="268" t="s">
        <v>578</v>
      </c>
      <c r="Z109" s="269"/>
      <c r="AA109" s="269"/>
      <c r="AB109" s="269"/>
      <c r="AC109" s="269"/>
      <c r="AD109" s="269"/>
      <c r="AE109" s="271"/>
      <c r="AF109" s="271"/>
      <c r="AG109" s="692" t="s">
        <v>129</v>
      </c>
      <c r="AH109" s="692"/>
      <c r="AI109" s="270" t="s">
        <v>35</v>
      </c>
      <c r="AJ109" s="48"/>
      <c r="AK109" s="106"/>
      <c r="AL109" s="105" t="s">
        <v>140</v>
      </c>
      <c r="AM109" s="54" t="s">
        <v>361</v>
      </c>
      <c r="AN109" s="54" t="s">
        <v>362</v>
      </c>
      <c r="AO109" s="54" t="s">
        <v>363</v>
      </c>
      <c r="AP109" s="54"/>
      <c r="AQ109" s="54"/>
      <c r="AR109" s="54"/>
      <c r="AS109" s="502"/>
      <c r="AT109" s="608"/>
      <c r="AU109" s="271"/>
      <c r="AY109" s="291"/>
      <c r="BB109" s="291"/>
      <c r="BD109" s="291"/>
      <c r="BH109" s="291"/>
      <c r="BI109" s="558"/>
      <c r="BJ109" s="567"/>
      <c r="BK109" s="597"/>
      <c r="BL109" s="588"/>
    </row>
    <row r="110" spans="1:64" s="4" customFormat="1" ht="12" x14ac:dyDescent="0.2">
      <c r="A110" s="649"/>
      <c r="B110" s="649"/>
      <c r="C110" s="649"/>
      <c r="D110" s="649"/>
      <c r="E110" s="649"/>
      <c r="F110" s="649"/>
      <c r="G110" s="649"/>
      <c r="H110" s="649"/>
      <c r="I110" s="649"/>
      <c r="J110" s="649"/>
      <c r="K110" s="649"/>
      <c r="L110" s="649"/>
      <c r="M110" s="649"/>
      <c r="N110" s="691"/>
      <c r="O110" s="691"/>
      <c r="P110" s="649"/>
      <c r="Q110" s="649"/>
      <c r="R110" s="649"/>
      <c r="S110" s="649"/>
      <c r="T110" s="649"/>
      <c r="U110" s="649"/>
      <c r="V110" s="649"/>
      <c r="W110" s="649"/>
      <c r="X110" s="649"/>
      <c r="Y110" s="649"/>
      <c r="Z110" s="649"/>
      <c r="AA110" s="649"/>
      <c r="AB110" s="649"/>
      <c r="AC110" s="649"/>
      <c r="AD110" s="649"/>
      <c r="AE110" s="649"/>
      <c r="AF110" s="649"/>
      <c r="AG110" s="649"/>
      <c r="AH110" s="649"/>
      <c r="AI110" s="368" t="str">
        <f t="shared" ref="AI110:AI117" si="24">IFERROR(VLOOKUP(A110,$A$200:$AI$444,35,FALSE)*AG110*IF(AM110,$P110,1)*IF(AN110,$S110,1)*IF(AO110,$V110,1),"")</f>
        <v/>
      </c>
      <c r="AJ110" s="48"/>
      <c r="AK110" s="48" t="b">
        <v>0</v>
      </c>
      <c r="AL110" s="48" t="b">
        <f>OR($A110="HC-101",$A110="HC-102",$A110="HC-103",$A110="HC-301",$A110="HC-302",$A110="HC-303",$A110="HC-304",$A110="HC-104")</f>
        <v>0</v>
      </c>
      <c r="AM110" s="45" t="b">
        <f>OR($A110="HC-101",$A110="HC-102",$A110="HC-103",$A110="HC-104")</f>
        <v>0</v>
      </c>
      <c r="AN110" s="45" t="b">
        <f>OR($A110="HC-301",$A110="HC-302",$A110="HC-303",$A110="HC-304")</f>
        <v>0</v>
      </c>
      <c r="AO110" s="45" t="b">
        <f>OR($A110="HC-401",$A110="HC-402")</f>
        <v>0</v>
      </c>
      <c r="AP110" s="45"/>
      <c r="AQ110" s="45"/>
      <c r="AR110" s="45"/>
      <c r="AS110" s="496" t="str">
        <f t="shared" ref="AS110:AS117" si="25">IF($A110="","",ROW())</f>
        <v/>
      </c>
      <c r="AT110" s="460"/>
      <c r="AU110" s="16"/>
      <c r="AY110" s="454"/>
      <c r="BB110" s="454"/>
      <c r="BD110" s="454"/>
      <c r="BH110" s="454"/>
      <c r="BI110" s="552"/>
      <c r="BJ110" s="561"/>
      <c r="BK110" s="591"/>
      <c r="BL110" s="582"/>
    </row>
    <row r="111" spans="1:64" s="4" customFormat="1" ht="12" x14ac:dyDescent="0.2">
      <c r="A111" s="649"/>
      <c r="B111" s="649"/>
      <c r="C111" s="649"/>
      <c r="D111" s="649"/>
      <c r="E111" s="649"/>
      <c r="F111" s="649"/>
      <c r="G111" s="649"/>
      <c r="H111" s="649"/>
      <c r="I111" s="649"/>
      <c r="J111" s="649"/>
      <c r="K111" s="649"/>
      <c r="L111" s="649"/>
      <c r="M111" s="649"/>
      <c r="N111" s="691"/>
      <c r="O111" s="691"/>
      <c r="P111" s="649" t="s">
        <v>804</v>
      </c>
      <c r="Q111" s="649"/>
      <c r="R111" s="649"/>
      <c r="S111" s="649"/>
      <c r="T111" s="649"/>
      <c r="U111" s="649"/>
      <c r="V111" s="649"/>
      <c r="W111" s="649"/>
      <c r="X111" s="649"/>
      <c r="Y111" s="649"/>
      <c r="Z111" s="649"/>
      <c r="AA111" s="649"/>
      <c r="AB111" s="649"/>
      <c r="AC111" s="649"/>
      <c r="AD111" s="649"/>
      <c r="AE111" s="649"/>
      <c r="AF111" s="649"/>
      <c r="AG111" s="649"/>
      <c r="AH111" s="649"/>
      <c r="AI111" s="368" t="str">
        <f t="shared" si="24"/>
        <v/>
      </c>
      <c r="AJ111" s="48"/>
      <c r="AK111" s="48" t="b">
        <v>0</v>
      </c>
      <c r="AL111" s="48" t="b">
        <f t="shared" ref="AL111:AL117" si="26">OR($A111="HC-101",$A111="HC-102",$A111="HC-103",$A111="HC-301",$A111="HC-302",$A111="HC-303",$A111="HC-304",$A111="HC-104")</f>
        <v>0</v>
      </c>
      <c r="AM111" s="45" t="b">
        <f t="shared" ref="AM111:AM117" si="27">OR($A111="HC-101",$A111="HC-102",$A111="HC-103",$A111="HC-104")</f>
        <v>0</v>
      </c>
      <c r="AN111" s="45" t="b">
        <f t="shared" ref="AN111:AN117" si="28">OR($A111="HC-301",$A111="HC-302",$A111="HC-303",$A111="HC-304")</f>
        <v>0</v>
      </c>
      <c r="AO111" s="45" t="b">
        <f t="shared" ref="AO111:AO117" si="29">OR($A111="HC-401",$A111="HC-402")</f>
        <v>0</v>
      </c>
      <c r="AP111" s="45"/>
      <c r="AQ111" s="45"/>
      <c r="AR111" s="45"/>
      <c r="AS111" s="496" t="str">
        <f t="shared" si="25"/>
        <v/>
      </c>
      <c r="AT111" s="460"/>
      <c r="AU111" s="16"/>
      <c r="AY111" s="454"/>
      <c r="BB111" s="454"/>
      <c r="BD111" s="454"/>
      <c r="BH111" s="454"/>
      <c r="BI111" s="552"/>
      <c r="BJ111" s="561"/>
      <c r="BK111" s="591"/>
      <c r="BL111" s="582"/>
    </row>
    <row r="112" spans="1:64" s="4" customFormat="1" ht="12" x14ac:dyDescent="0.2">
      <c r="A112" s="649"/>
      <c r="B112" s="649"/>
      <c r="C112" s="649"/>
      <c r="D112" s="649"/>
      <c r="E112" s="649"/>
      <c r="F112" s="649"/>
      <c r="G112" s="649"/>
      <c r="H112" s="649"/>
      <c r="I112" s="649"/>
      <c r="J112" s="649"/>
      <c r="K112" s="649"/>
      <c r="L112" s="649"/>
      <c r="M112" s="649"/>
      <c r="N112" s="691"/>
      <c r="O112" s="691"/>
      <c r="P112" s="649"/>
      <c r="Q112" s="649"/>
      <c r="R112" s="649"/>
      <c r="S112" s="649"/>
      <c r="T112" s="649"/>
      <c r="U112" s="649"/>
      <c r="V112" s="649"/>
      <c r="W112" s="649"/>
      <c r="X112" s="649"/>
      <c r="Y112" s="649"/>
      <c r="Z112" s="649"/>
      <c r="AA112" s="649"/>
      <c r="AB112" s="649"/>
      <c r="AC112" s="649"/>
      <c r="AD112" s="649"/>
      <c r="AE112" s="649"/>
      <c r="AF112" s="649"/>
      <c r="AG112" s="649"/>
      <c r="AH112" s="649"/>
      <c r="AI112" s="368" t="str">
        <f t="shared" si="24"/>
        <v/>
      </c>
      <c r="AJ112" s="48"/>
      <c r="AK112" s="48" t="b">
        <v>0</v>
      </c>
      <c r="AL112" s="48" t="b">
        <f t="shared" si="26"/>
        <v>0</v>
      </c>
      <c r="AM112" s="45" t="b">
        <f t="shared" si="27"/>
        <v>0</v>
      </c>
      <c r="AN112" s="45" t="b">
        <f t="shared" si="28"/>
        <v>0</v>
      </c>
      <c r="AO112" s="45" t="b">
        <f t="shared" si="29"/>
        <v>0</v>
      </c>
      <c r="AP112" s="45"/>
      <c r="AQ112" s="45"/>
      <c r="AR112" s="45"/>
      <c r="AS112" s="496" t="str">
        <f t="shared" si="25"/>
        <v/>
      </c>
      <c r="AT112" s="460"/>
      <c r="AU112" s="16"/>
      <c r="AY112" s="454"/>
      <c r="BB112" s="454"/>
      <c r="BD112" s="454"/>
      <c r="BH112" s="454"/>
      <c r="BI112" s="552"/>
      <c r="BJ112" s="561"/>
      <c r="BK112" s="591"/>
      <c r="BL112" s="582"/>
    </row>
    <row r="113" spans="1:64" s="4" customFormat="1" ht="12" x14ac:dyDescent="0.2">
      <c r="A113" s="649"/>
      <c r="B113" s="649"/>
      <c r="C113" s="649"/>
      <c r="D113" s="649"/>
      <c r="E113" s="649"/>
      <c r="F113" s="649"/>
      <c r="G113" s="649"/>
      <c r="H113" s="649"/>
      <c r="I113" s="649"/>
      <c r="J113" s="649"/>
      <c r="K113" s="649"/>
      <c r="L113" s="649"/>
      <c r="M113" s="649"/>
      <c r="N113" s="691"/>
      <c r="O113" s="691"/>
      <c r="P113" s="649"/>
      <c r="Q113" s="649"/>
      <c r="R113" s="649"/>
      <c r="S113" s="649"/>
      <c r="T113" s="649"/>
      <c r="U113" s="649"/>
      <c r="V113" s="649"/>
      <c r="W113" s="649"/>
      <c r="X113" s="649"/>
      <c r="Y113" s="649"/>
      <c r="Z113" s="649"/>
      <c r="AA113" s="649"/>
      <c r="AB113" s="649"/>
      <c r="AC113" s="649"/>
      <c r="AD113" s="649"/>
      <c r="AE113" s="649"/>
      <c r="AF113" s="649"/>
      <c r="AG113" s="649"/>
      <c r="AH113" s="649"/>
      <c r="AI113" s="368" t="str">
        <f t="shared" si="24"/>
        <v/>
      </c>
      <c r="AJ113" s="48"/>
      <c r="AK113" s="48" t="b">
        <v>0</v>
      </c>
      <c r="AL113" s="48" t="b">
        <f t="shared" si="26"/>
        <v>0</v>
      </c>
      <c r="AM113" s="45" t="b">
        <f t="shared" si="27"/>
        <v>0</v>
      </c>
      <c r="AN113" s="45" t="b">
        <f t="shared" si="28"/>
        <v>0</v>
      </c>
      <c r="AO113" s="45" t="b">
        <f t="shared" si="29"/>
        <v>0</v>
      </c>
      <c r="AP113" s="45"/>
      <c r="AQ113" s="45"/>
      <c r="AR113" s="45"/>
      <c r="AS113" s="496" t="str">
        <f t="shared" si="25"/>
        <v/>
      </c>
      <c r="AT113" s="460"/>
      <c r="AU113" s="16"/>
      <c r="AY113" s="454"/>
      <c r="BB113" s="454"/>
      <c r="BD113" s="454"/>
      <c r="BH113" s="454"/>
      <c r="BI113" s="552"/>
      <c r="BJ113" s="561"/>
      <c r="BK113" s="591"/>
      <c r="BL113" s="582"/>
    </row>
    <row r="114" spans="1:64" s="4" customFormat="1" ht="12" x14ac:dyDescent="0.2">
      <c r="A114" s="649"/>
      <c r="B114" s="649"/>
      <c r="C114" s="649"/>
      <c r="D114" s="649"/>
      <c r="E114" s="649"/>
      <c r="F114" s="649"/>
      <c r="G114" s="649"/>
      <c r="H114" s="649"/>
      <c r="I114" s="649"/>
      <c r="J114" s="649"/>
      <c r="K114" s="649"/>
      <c r="L114" s="649"/>
      <c r="M114" s="649"/>
      <c r="N114" s="691"/>
      <c r="O114" s="691"/>
      <c r="P114" s="649"/>
      <c r="Q114" s="649"/>
      <c r="R114" s="649"/>
      <c r="S114" s="649"/>
      <c r="T114" s="649"/>
      <c r="U114" s="649"/>
      <c r="V114" s="649"/>
      <c r="W114" s="649"/>
      <c r="X114" s="649"/>
      <c r="Y114" s="649"/>
      <c r="Z114" s="649"/>
      <c r="AA114" s="649"/>
      <c r="AB114" s="649"/>
      <c r="AC114" s="649"/>
      <c r="AD114" s="649"/>
      <c r="AE114" s="649"/>
      <c r="AF114" s="649"/>
      <c r="AG114" s="649"/>
      <c r="AH114" s="649"/>
      <c r="AI114" s="368" t="str">
        <f t="shared" si="24"/>
        <v/>
      </c>
      <c r="AJ114" s="48"/>
      <c r="AK114" s="48" t="b">
        <v>0</v>
      </c>
      <c r="AL114" s="48" t="b">
        <f t="shared" si="26"/>
        <v>0</v>
      </c>
      <c r="AM114" s="45" t="b">
        <f t="shared" si="27"/>
        <v>0</v>
      </c>
      <c r="AN114" s="45" t="b">
        <f t="shared" si="28"/>
        <v>0</v>
      </c>
      <c r="AO114" s="45" t="b">
        <f t="shared" si="29"/>
        <v>0</v>
      </c>
      <c r="AP114" s="45"/>
      <c r="AQ114" s="45"/>
      <c r="AR114" s="45"/>
      <c r="AS114" s="496" t="str">
        <f t="shared" si="25"/>
        <v/>
      </c>
      <c r="AT114" s="460"/>
      <c r="AU114" s="16"/>
      <c r="AY114" s="454"/>
      <c r="BB114" s="454"/>
      <c r="BD114" s="454"/>
      <c r="BH114" s="454"/>
      <c r="BI114" s="552"/>
      <c r="BJ114" s="561"/>
      <c r="BK114" s="591"/>
      <c r="BL114" s="582"/>
    </row>
    <row r="115" spans="1:64" s="349" customFormat="1" ht="12" x14ac:dyDescent="0.2">
      <c r="A115" s="649"/>
      <c r="B115" s="649"/>
      <c r="C115" s="649"/>
      <c r="D115" s="649"/>
      <c r="E115" s="649"/>
      <c r="F115" s="649"/>
      <c r="G115" s="649"/>
      <c r="H115" s="649"/>
      <c r="I115" s="649"/>
      <c r="J115" s="649"/>
      <c r="K115" s="649"/>
      <c r="L115" s="649"/>
      <c r="M115" s="649"/>
      <c r="N115" s="691"/>
      <c r="O115" s="691"/>
      <c r="P115" s="649"/>
      <c r="Q115" s="649"/>
      <c r="R115" s="649"/>
      <c r="S115" s="649"/>
      <c r="T115" s="649"/>
      <c r="U115" s="649"/>
      <c r="V115" s="649"/>
      <c r="W115" s="649"/>
      <c r="X115" s="649"/>
      <c r="Y115" s="649"/>
      <c r="Z115" s="649"/>
      <c r="AA115" s="649"/>
      <c r="AB115" s="649"/>
      <c r="AC115" s="649"/>
      <c r="AD115" s="649"/>
      <c r="AE115" s="649"/>
      <c r="AF115" s="649"/>
      <c r="AG115" s="649"/>
      <c r="AH115" s="649"/>
      <c r="AI115" s="368" t="str">
        <f t="shared" si="24"/>
        <v/>
      </c>
      <c r="AJ115" s="48"/>
      <c r="AK115" s="48" t="b">
        <v>0</v>
      </c>
      <c r="AL115" s="48" t="b">
        <f t="shared" si="26"/>
        <v>0</v>
      </c>
      <c r="AM115" s="45" t="b">
        <f t="shared" si="27"/>
        <v>0</v>
      </c>
      <c r="AN115" s="45" t="b">
        <f t="shared" si="28"/>
        <v>0</v>
      </c>
      <c r="AO115" s="45" t="b">
        <f t="shared" si="29"/>
        <v>0</v>
      </c>
      <c r="AP115" s="45"/>
      <c r="AQ115" s="45"/>
      <c r="AR115" s="45"/>
      <c r="AS115" s="496" t="str">
        <f t="shared" si="25"/>
        <v/>
      </c>
      <c r="AT115" s="460"/>
      <c r="AU115" s="16"/>
      <c r="AY115" s="454"/>
      <c r="BB115" s="454"/>
      <c r="BD115" s="454"/>
      <c r="BH115" s="454"/>
      <c r="BI115" s="552"/>
      <c r="BJ115" s="561"/>
      <c r="BK115" s="591"/>
      <c r="BL115" s="582"/>
    </row>
    <row r="116" spans="1:64" s="349" customFormat="1" ht="12" x14ac:dyDescent="0.2">
      <c r="A116" s="649"/>
      <c r="B116" s="649"/>
      <c r="C116" s="649"/>
      <c r="D116" s="649"/>
      <c r="E116" s="649"/>
      <c r="F116" s="649"/>
      <c r="G116" s="649"/>
      <c r="H116" s="649"/>
      <c r="I116" s="649"/>
      <c r="J116" s="649"/>
      <c r="K116" s="649"/>
      <c r="L116" s="649"/>
      <c r="M116" s="649"/>
      <c r="N116" s="691"/>
      <c r="O116" s="691"/>
      <c r="P116" s="649"/>
      <c r="Q116" s="649"/>
      <c r="R116" s="649"/>
      <c r="S116" s="649"/>
      <c r="T116" s="649"/>
      <c r="U116" s="649"/>
      <c r="V116" s="649"/>
      <c r="W116" s="649"/>
      <c r="X116" s="649"/>
      <c r="Y116" s="649"/>
      <c r="Z116" s="649"/>
      <c r="AA116" s="649"/>
      <c r="AB116" s="649"/>
      <c r="AC116" s="649"/>
      <c r="AD116" s="649"/>
      <c r="AE116" s="649"/>
      <c r="AF116" s="649"/>
      <c r="AG116" s="649"/>
      <c r="AH116" s="649"/>
      <c r="AI116" s="368" t="str">
        <f t="shared" si="24"/>
        <v/>
      </c>
      <c r="AJ116" s="48"/>
      <c r="AK116" s="48" t="b">
        <v>0</v>
      </c>
      <c r="AL116" s="48" t="b">
        <f t="shared" si="26"/>
        <v>0</v>
      </c>
      <c r="AM116" s="45" t="b">
        <f t="shared" si="27"/>
        <v>0</v>
      </c>
      <c r="AN116" s="45" t="b">
        <f t="shared" si="28"/>
        <v>0</v>
      </c>
      <c r="AO116" s="45" t="b">
        <f t="shared" si="29"/>
        <v>0</v>
      </c>
      <c r="AP116" s="45"/>
      <c r="AQ116" s="45"/>
      <c r="AR116" s="45"/>
      <c r="AS116" s="496" t="str">
        <f t="shared" si="25"/>
        <v/>
      </c>
      <c r="AT116" s="460"/>
      <c r="AU116" s="16"/>
      <c r="AY116" s="454"/>
      <c r="BB116" s="454"/>
      <c r="BD116" s="454"/>
      <c r="BH116" s="454"/>
      <c r="BI116" s="552"/>
      <c r="BJ116" s="561"/>
      <c r="BK116" s="591"/>
      <c r="BL116" s="582"/>
    </row>
    <row r="117" spans="1:64" s="349" customFormat="1" ht="12" x14ac:dyDescent="0.2">
      <c r="A117" s="649"/>
      <c r="B117" s="649"/>
      <c r="C117" s="649"/>
      <c r="D117" s="649"/>
      <c r="E117" s="649"/>
      <c r="F117" s="649"/>
      <c r="G117" s="649"/>
      <c r="H117" s="649"/>
      <c r="I117" s="649"/>
      <c r="J117" s="649"/>
      <c r="K117" s="649"/>
      <c r="L117" s="649"/>
      <c r="M117" s="649"/>
      <c r="N117" s="691"/>
      <c r="O117" s="691"/>
      <c r="P117" s="649"/>
      <c r="Q117" s="649"/>
      <c r="R117" s="649"/>
      <c r="S117" s="649"/>
      <c r="T117" s="649"/>
      <c r="U117" s="649"/>
      <c r="V117" s="649"/>
      <c r="W117" s="649"/>
      <c r="X117" s="649"/>
      <c r="Y117" s="649"/>
      <c r="Z117" s="649"/>
      <c r="AA117" s="649"/>
      <c r="AB117" s="649"/>
      <c r="AC117" s="649"/>
      <c r="AD117" s="649"/>
      <c r="AE117" s="649"/>
      <c r="AF117" s="649"/>
      <c r="AG117" s="649"/>
      <c r="AH117" s="649"/>
      <c r="AI117" s="368" t="str">
        <f t="shared" si="24"/>
        <v/>
      </c>
      <c r="AJ117" s="48"/>
      <c r="AK117" s="48" t="b">
        <v>0</v>
      </c>
      <c r="AL117" s="48" t="b">
        <f t="shared" si="26"/>
        <v>0</v>
      </c>
      <c r="AM117" s="45" t="b">
        <f t="shared" si="27"/>
        <v>0</v>
      </c>
      <c r="AN117" s="45" t="b">
        <f t="shared" si="28"/>
        <v>0</v>
      </c>
      <c r="AO117" s="45" t="b">
        <f t="shared" si="29"/>
        <v>0</v>
      </c>
      <c r="AP117" s="45"/>
      <c r="AQ117" s="45"/>
      <c r="AR117" s="45"/>
      <c r="AS117" s="496" t="str">
        <f t="shared" si="25"/>
        <v/>
      </c>
      <c r="AT117" s="460"/>
      <c r="AU117" s="16"/>
      <c r="AY117" s="454"/>
      <c r="BB117" s="454"/>
      <c r="BD117" s="454"/>
      <c r="BH117" s="454"/>
      <c r="BI117" s="552"/>
      <c r="BJ117" s="561"/>
      <c r="BK117" s="591"/>
      <c r="BL117" s="582"/>
    </row>
    <row r="118" spans="1:64" s="4" customForma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16"/>
      <c r="AA118" s="16"/>
      <c r="AB118" s="16"/>
      <c r="AC118" s="16"/>
      <c r="AD118" s="16"/>
      <c r="AE118" s="46"/>
      <c r="AF118" s="16"/>
      <c r="AG118" s="16"/>
      <c r="AH118" s="16"/>
      <c r="AI118" s="369">
        <f>SUM(AI110:AI117)</f>
        <v>0</v>
      </c>
      <c r="AJ118" s="49"/>
      <c r="AK118" s="48"/>
      <c r="AL118" s="48"/>
      <c r="AM118" s="45"/>
      <c r="AN118" s="45"/>
      <c r="AO118" s="45"/>
      <c r="AP118" s="45"/>
      <c r="AQ118" s="45"/>
      <c r="AR118" s="45"/>
      <c r="AS118" s="496"/>
      <c r="AT118" s="460"/>
      <c r="AU118" s="16"/>
      <c r="AY118" s="454"/>
      <c r="BB118" s="454"/>
      <c r="BD118" s="454"/>
      <c r="BH118" s="454"/>
      <c r="BI118" s="552"/>
      <c r="BJ118" s="561"/>
      <c r="BK118" s="591"/>
      <c r="BL118" s="582"/>
    </row>
    <row r="119" spans="1:64" s="1" customFormat="1" ht="20.25" x14ac:dyDescent="0.3">
      <c r="A119" s="2" t="s">
        <v>102</v>
      </c>
      <c r="T119" s="5"/>
      <c r="Y119" s="7"/>
      <c r="Z119" s="7"/>
      <c r="AA119" s="7"/>
      <c r="AB119" s="7"/>
      <c r="AE119" s="52"/>
      <c r="AF119" s="52"/>
      <c r="AI119" s="49"/>
      <c r="AJ119" s="50"/>
      <c r="AK119" s="102"/>
      <c r="AL119" s="102"/>
      <c r="AM119" s="3"/>
      <c r="AN119" s="3"/>
      <c r="AO119" s="3"/>
      <c r="AP119" s="3"/>
      <c r="AQ119" s="3"/>
      <c r="AR119" s="3"/>
      <c r="AS119" s="495"/>
      <c r="AT119" s="461"/>
      <c r="AU119" s="437"/>
      <c r="AY119" s="452"/>
      <c r="BB119" s="452"/>
      <c r="BD119" s="452"/>
      <c r="BH119" s="452"/>
      <c r="BI119" s="551"/>
      <c r="BJ119" s="560"/>
      <c r="BK119" s="590"/>
      <c r="BL119" s="581"/>
    </row>
    <row r="120" spans="1:64" s="29" customFormat="1" ht="16.5" x14ac:dyDescent="0.3">
      <c r="A120" s="28" t="s">
        <v>367</v>
      </c>
      <c r="T120" s="30"/>
      <c r="Y120" s="31"/>
      <c r="Z120" s="31"/>
      <c r="AA120" s="31"/>
      <c r="AB120" s="31"/>
      <c r="AE120" s="53"/>
      <c r="AF120" s="53"/>
      <c r="AI120" s="50"/>
      <c r="AJ120" s="51"/>
      <c r="AK120" s="103"/>
      <c r="AL120" s="103"/>
      <c r="AM120" s="104"/>
      <c r="AN120" s="104"/>
      <c r="AO120" s="104"/>
      <c r="AP120" s="104"/>
      <c r="AQ120" s="104"/>
      <c r="AR120" s="104"/>
      <c r="AS120" s="501"/>
      <c r="AT120" s="617"/>
      <c r="AU120" s="403"/>
      <c r="AY120" s="350"/>
      <c r="BB120" s="350"/>
      <c r="BD120" s="350"/>
      <c r="BH120" s="350"/>
      <c r="BI120" s="557"/>
      <c r="BJ120" s="566"/>
      <c r="BK120" s="596"/>
      <c r="BL120" s="587"/>
    </row>
    <row r="121" spans="1:64" s="27" customFormat="1" ht="16.5" x14ac:dyDescent="0.3">
      <c r="A121" s="272" t="s">
        <v>33</v>
      </c>
      <c r="B121" s="272"/>
      <c r="C121" s="272"/>
      <c r="D121" s="272" t="s">
        <v>576</v>
      </c>
      <c r="E121" s="272"/>
      <c r="F121" s="272"/>
      <c r="G121" s="272"/>
      <c r="H121" s="272"/>
      <c r="I121" s="272"/>
      <c r="J121" s="272"/>
      <c r="K121" s="272"/>
      <c r="L121" s="272"/>
      <c r="M121" s="272"/>
      <c r="N121" s="272"/>
      <c r="O121" s="272" t="s">
        <v>335</v>
      </c>
      <c r="P121" s="272"/>
      <c r="Q121" s="272"/>
      <c r="R121" s="272"/>
      <c r="S121" s="272" t="s">
        <v>143</v>
      </c>
      <c r="T121" s="272"/>
      <c r="U121" s="272"/>
      <c r="V121" s="272" t="s">
        <v>142</v>
      </c>
      <c r="W121" s="272"/>
      <c r="X121" s="272"/>
      <c r="Y121" s="272" t="s">
        <v>578</v>
      </c>
      <c r="Z121" s="272"/>
      <c r="AA121" s="272"/>
      <c r="AB121" s="272"/>
      <c r="AC121" s="272"/>
      <c r="AD121" s="272"/>
      <c r="AE121" s="274"/>
      <c r="AF121" s="274"/>
      <c r="AG121" s="692" t="s">
        <v>129</v>
      </c>
      <c r="AH121" s="692"/>
      <c r="AI121" s="273" t="s">
        <v>35</v>
      </c>
      <c r="AJ121" s="48"/>
      <c r="AK121" s="105"/>
      <c r="AL121" s="412" t="s">
        <v>373</v>
      </c>
      <c r="AM121" s="407"/>
      <c r="AN121" s="407" t="s">
        <v>374</v>
      </c>
      <c r="AO121" s="407"/>
      <c r="AP121" s="407"/>
      <c r="AQ121" s="407" t="s">
        <v>142</v>
      </c>
      <c r="AR121" s="407"/>
      <c r="AS121" s="502"/>
      <c r="AT121" s="608"/>
      <c r="AU121" s="271"/>
      <c r="AY121" s="291"/>
      <c r="BB121" s="291"/>
      <c r="BD121" s="291"/>
      <c r="BH121" s="291"/>
      <c r="BI121" s="558"/>
      <c r="BJ121" s="567"/>
      <c r="BK121" s="597"/>
      <c r="BL121" s="588"/>
    </row>
    <row r="122" spans="1:64" s="4" customFormat="1" ht="12" x14ac:dyDescent="0.2">
      <c r="A122" s="649"/>
      <c r="B122" s="649"/>
      <c r="C122" s="649"/>
      <c r="D122" s="649"/>
      <c r="E122" s="649"/>
      <c r="F122" s="649"/>
      <c r="G122" s="649"/>
      <c r="H122" s="649"/>
      <c r="I122" s="649"/>
      <c r="J122" s="649"/>
      <c r="K122" s="649"/>
      <c r="L122" s="649"/>
      <c r="M122" s="649"/>
      <c r="N122" s="649"/>
      <c r="O122" s="666"/>
      <c r="P122" s="666"/>
      <c r="Q122" s="666"/>
      <c r="R122" s="666"/>
      <c r="S122" s="666" t="str">
        <f>IFERROR(VLOOKUP($A122,$AN$122:$AP$130,3,FALSE),"   ")</f>
        <v xml:space="preserve">   </v>
      </c>
      <c r="T122" s="666"/>
      <c r="U122" s="666"/>
      <c r="V122" s="666" t="str">
        <f>IFERROR(VLOOKUP($A122,$AQ$122:$AR$130,2,FALSE),"   ")</f>
        <v xml:space="preserve">   </v>
      </c>
      <c r="W122" s="666"/>
      <c r="X122" s="666"/>
      <c r="Y122" s="649"/>
      <c r="Z122" s="649"/>
      <c r="AA122" s="649"/>
      <c r="AB122" s="649"/>
      <c r="AC122" s="649"/>
      <c r="AD122" s="649"/>
      <c r="AE122" s="649"/>
      <c r="AF122" s="649"/>
      <c r="AG122" s="649"/>
      <c r="AH122" s="649"/>
      <c r="AI122" s="368" t="str">
        <f t="shared" ref="AI122:AI129" si="30">IFERROR(VLOOKUP(A122,$A$200:$AI$444,35,FALSE)*AG122,"")</f>
        <v/>
      </c>
      <c r="AJ122" s="48"/>
      <c r="AK122" s="48" t="b">
        <v>0</v>
      </c>
      <c r="AL122" s="406" t="s">
        <v>206</v>
      </c>
      <c r="AM122" s="413" t="s">
        <v>382</v>
      </c>
      <c r="AN122" s="406" t="s">
        <v>213</v>
      </c>
      <c r="AO122" s="414" t="s">
        <v>383</v>
      </c>
      <c r="AP122" s="406" t="s">
        <v>390</v>
      </c>
      <c r="AQ122" s="406" t="s">
        <v>220</v>
      </c>
      <c r="AR122" s="406" t="s">
        <v>395</v>
      </c>
      <c r="AS122" s="496"/>
      <c r="AT122" s="460"/>
      <c r="AU122" s="16"/>
      <c r="AY122" s="454"/>
      <c r="BB122" s="454"/>
      <c r="BD122" s="454"/>
      <c r="BH122" s="454"/>
      <c r="BI122" s="552"/>
      <c r="BJ122" s="561"/>
      <c r="BK122" s="591"/>
      <c r="BL122" s="582"/>
    </row>
    <row r="123" spans="1:64" s="4" customFormat="1" ht="12" x14ac:dyDescent="0.2">
      <c r="A123" s="649"/>
      <c r="B123" s="649"/>
      <c r="C123" s="649"/>
      <c r="D123" s="649"/>
      <c r="E123" s="649"/>
      <c r="F123" s="649"/>
      <c r="G123" s="649"/>
      <c r="H123" s="649"/>
      <c r="I123" s="649"/>
      <c r="J123" s="649"/>
      <c r="K123" s="649"/>
      <c r="L123" s="649"/>
      <c r="M123" s="649"/>
      <c r="N123" s="649"/>
      <c r="O123" s="666"/>
      <c r="P123" s="666"/>
      <c r="Q123" s="666"/>
      <c r="R123" s="666"/>
      <c r="S123" s="666" t="str">
        <f t="shared" ref="S123:S129" si="31">IFERROR(VLOOKUP($A123,$AN$122:$AP$130,3,FALSE),"")</f>
        <v/>
      </c>
      <c r="T123" s="666"/>
      <c r="U123" s="666"/>
      <c r="V123" s="666" t="str">
        <f t="shared" ref="V123:V129" si="32">IFERROR(VLOOKUP($A123,$AQ$122:$AR$130,2,FALSE),"")</f>
        <v/>
      </c>
      <c r="W123" s="666"/>
      <c r="X123" s="666"/>
      <c r="Y123" s="649"/>
      <c r="Z123" s="649"/>
      <c r="AA123" s="649"/>
      <c r="AB123" s="649"/>
      <c r="AC123" s="649"/>
      <c r="AD123" s="649"/>
      <c r="AE123" s="649"/>
      <c r="AF123" s="649"/>
      <c r="AG123" s="649"/>
      <c r="AH123" s="649"/>
      <c r="AI123" s="368" t="str">
        <f t="shared" si="30"/>
        <v/>
      </c>
      <c r="AJ123" s="48"/>
      <c r="AK123" s="48" t="b">
        <v>0</v>
      </c>
      <c r="AL123" s="406" t="s">
        <v>207</v>
      </c>
      <c r="AM123" s="406" t="s">
        <v>375</v>
      </c>
      <c r="AN123" s="406" t="s">
        <v>214</v>
      </c>
      <c r="AO123" s="414" t="s">
        <v>384</v>
      </c>
      <c r="AP123" s="406" t="s">
        <v>391</v>
      </c>
      <c r="AQ123" s="406" t="s">
        <v>221</v>
      </c>
      <c r="AR123" s="406" t="s">
        <v>396</v>
      </c>
      <c r="AS123" s="496" t="str">
        <f t="shared" ref="AS123:AS128" si="33">IF($A123="","",ROW())</f>
        <v/>
      </c>
      <c r="AT123" s="460"/>
      <c r="AU123" s="16"/>
      <c r="AY123" s="454"/>
      <c r="BB123" s="454"/>
      <c r="BD123" s="454"/>
      <c r="BH123" s="454"/>
      <c r="BI123" s="552"/>
      <c r="BJ123" s="561"/>
      <c r="BK123" s="591"/>
      <c r="BL123" s="582"/>
    </row>
    <row r="124" spans="1:64" s="4" customFormat="1" ht="12" x14ac:dyDescent="0.2">
      <c r="A124" s="649"/>
      <c r="B124" s="649"/>
      <c r="C124" s="649"/>
      <c r="D124" s="649"/>
      <c r="E124" s="649"/>
      <c r="F124" s="649"/>
      <c r="G124" s="649"/>
      <c r="H124" s="649"/>
      <c r="I124" s="649"/>
      <c r="J124" s="649"/>
      <c r="K124" s="649"/>
      <c r="L124" s="649"/>
      <c r="M124" s="649"/>
      <c r="N124" s="649"/>
      <c r="O124" s="666"/>
      <c r="P124" s="666"/>
      <c r="Q124" s="666"/>
      <c r="R124" s="666"/>
      <c r="S124" s="666" t="str">
        <f t="shared" si="31"/>
        <v/>
      </c>
      <c r="T124" s="666"/>
      <c r="U124" s="666"/>
      <c r="V124" s="666" t="str">
        <f t="shared" si="32"/>
        <v/>
      </c>
      <c r="W124" s="666"/>
      <c r="X124" s="666"/>
      <c r="Y124" s="649"/>
      <c r="Z124" s="649"/>
      <c r="AA124" s="649"/>
      <c r="AB124" s="649"/>
      <c r="AC124" s="649"/>
      <c r="AD124" s="649"/>
      <c r="AE124" s="649"/>
      <c r="AF124" s="649"/>
      <c r="AG124" s="649"/>
      <c r="AH124" s="649"/>
      <c r="AI124" s="368" t="str">
        <f t="shared" si="30"/>
        <v/>
      </c>
      <c r="AJ124" s="48"/>
      <c r="AK124" s="48" t="b">
        <v>0</v>
      </c>
      <c r="AL124" s="406" t="s">
        <v>208</v>
      </c>
      <c r="AM124" s="406" t="s">
        <v>376</v>
      </c>
      <c r="AN124" s="406" t="s">
        <v>215</v>
      </c>
      <c r="AO124" s="414" t="s">
        <v>385</v>
      </c>
      <c r="AP124" s="406" t="s">
        <v>392</v>
      </c>
      <c r="AQ124" s="406" t="s">
        <v>222</v>
      </c>
      <c r="AR124" s="406" t="s">
        <v>397</v>
      </c>
      <c r="AS124" s="496" t="str">
        <f t="shared" si="33"/>
        <v/>
      </c>
      <c r="AT124" s="460"/>
      <c r="AU124" s="16"/>
      <c r="AY124" s="454"/>
      <c r="BB124" s="454"/>
      <c r="BD124" s="454"/>
      <c r="BH124" s="454"/>
      <c r="BI124" s="552"/>
      <c r="BJ124" s="561"/>
      <c r="BK124" s="591"/>
      <c r="BL124" s="582"/>
    </row>
    <row r="125" spans="1:64" s="4" customFormat="1" ht="12" x14ac:dyDescent="0.2">
      <c r="A125" s="649"/>
      <c r="B125" s="649"/>
      <c r="C125" s="649"/>
      <c r="D125" s="649"/>
      <c r="E125" s="649"/>
      <c r="F125" s="649"/>
      <c r="G125" s="649"/>
      <c r="H125" s="649"/>
      <c r="I125" s="649"/>
      <c r="J125" s="649"/>
      <c r="K125" s="649"/>
      <c r="L125" s="649"/>
      <c r="M125" s="649"/>
      <c r="N125" s="649"/>
      <c r="O125" s="666"/>
      <c r="P125" s="666"/>
      <c r="Q125" s="666"/>
      <c r="R125" s="666"/>
      <c r="S125" s="666" t="str">
        <f t="shared" si="31"/>
        <v/>
      </c>
      <c r="T125" s="666"/>
      <c r="U125" s="666"/>
      <c r="V125" s="666" t="str">
        <f t="shared" si="32"/>
        <v/>
      </c>
      <c r="W125" s="666"/>
      <c r="X125" s="666"/>
      <c r="Y125" s="649"/>
      <c r="Z125" s="649"/>
      <c r="AA125" s="649"/>
      <c r="AB125" s="649"/>
      <c r="AC125" s="649"/>
      <c r="AD125" s="649"/>
      <c r="AE125" s="649"/>
      <c r="AF125" s="649"/>
      <c r="AG125" s="649"/>
      <c r="AH125" s="649"/>
      <c r="AI125" s="368" t="str">
        <f t="shared" si="30"/>
        <v/>
      </c>
      <c r="AJ125" s="48"/>
      <c r="AK125" s="48" t="b">
        <v>0</v>
      </c>
      <c r="AL125" s="406" t="s">
        <v>209</v>
      </c>
      <c r="AM125" s="406" t="s">
        <v>377</v>
      </c>
      <c r="AN125" s="406" t="s">
        <v>216</v>
      </c>
      <c r="AO125" s="414" t="s">
        <v>386</v>
      </c>
      <c r="AP125" s="406" t="s">
        <v>393</v>
      </c>
      <c r="AQ125" s="406" t="s">
        <v>223</v>
      </c>
      <c r="AR125" s="406" t="s">
        <v>398</v>
      </c>
      <c r="AS125" s="496" t="str">
        <f t="shared" si="33"/>
        <v/>
      </c>
      <c r="AT125" s="460"/>
      <c r="AU125" s="16"/>
      <c r="AY125" s="454"/>
      <c r="BB125" s="454"/>
      <c r="BD125" s="454"/>
      <c r="BH125" s="454"/>
      <c r="BI125" s="552"/>
      <c r="BJ125" s="561"/>
      <c r="BK125" s="591"/>
      <c r="BL125" s="582"/>
    </row>
    <row r="126" spans="1:64" s="4" customFormat="1" ht="12" x14ac:dyDescent="0.2">
      <c r="A126" s="649"/>
      <c r="B126" s="649"/>
      <c r="C126" s="649"/>
      <c r="D126" s="649"/>
      <c r="E126" s="649"/>
      <c r="F126" s="649"/>
      <c r="G126" s="649"/>
      <c r="H126" s="649"/>
      <c r="I126" s="649"/>
      <c r="J126" s="649"/>
      <c r="K126" s="649"/>
      <c r="L126" s="649"/>
      <c r="M126" s="649"/>
      <c r="N126" s="649"/>
      <c r="O126" s="666" t="str">
        <f t="shared" ref="O126:O129" si="34">IFERROR(VLOOKUP($A126,$AN$122:$AP$130,2,FALSE),"")&amp;IFERROR(VLOOKUP($A126,$AL$122:$AM$130,2,FALSE),"")</f>
        <v/>
      </c>
      <c r="P126" s="666"/>
      <c r="Q126" s="666"/>
      <c r="R126" s="666"/>
      <c r="S126" s="666" t="str">
        <f t="shared" si="31"/>
        <v/>
      </c>
      <c r="T126" s="666"/>
      <c r="U126" s="666"/>
      <c r="V126" s="666" t="str">
        <f t="shared" si="32"/>
        <v/>
      </c>
      <c r="W126" s="666"/>
      <c r="X126" s="666"/>
      <c r="Y126" s="649"/>
      <c r="Z126" s="649"/>
      <c r="AA126" s="649"/>
      <c r="AB126" s="649"/>
      <c r="AC126" s="649"/>
      <c r="AD126" s="649"/>
      <c r="AE126" s="649"/>
      <c r="AF126" s="649"/>
      <c r="AG126" s="649"/>
      <c r="AH126" s="649"/>
      <c r="AI126" s="368" t="str">
        <f t="shared" si="30"/>
        <v/>
      </c>
      <c r="AJ126" s="48"/>
      <c r="AK126" s="48" t="b">
        <v>0</v>
      </c>
      <c r="AL126" s="406" t="s">
        <v>210</v>
      </c>
      <c r="AM126" s="406" t="s">
        <v>378</v>
      </c>
      <c r="AN126" s="406" t="s">
        <v>217</v>
      </c>
      <c r="AO126" s="414" t="s">
        <v>387</v>
      </c>
      <c r="AP126" s="406" t="s">
        <v>393</v>
      </c>
      <c r="AQ126" s="406" t="s">
        <v>224</v>
      </c>
      <c r="AR126" s="406" t="s">
        <v>399</v>
      </c>
      <c r="AS126" s="496" t="str">
        <f t="shared" si="33"/>
        <v/>
      </c>
      <c r="AT126" s="460"/>
      <c r="AU126" s="16"/>
      <c r="AY126" s="454"/>
      <c r="BB126" s="454"/>
      <c r="BD126" s="454"/>
      <c r="BH126" s="454"/>
      <c r="BI126" s="552"/>
      <c r="BJ126" s="561"/>
      <c r="BK126" s="591"/>
      <c r="BL126" s="582"/>
    </row>
    <row r="127" spans="1:64" s="349" customFormat="1" ht="12" x14ac:dyDescent="0.2">
      <c r="A127" s="649"/>
      <c r="B127" s="649"/>
      <c r="C127" s="649"/>
      <c r="D127" s="649"/>
      <c r="E127" s="649"/>
      <c r="F127" s="649"/>
      <c r="G127" s="649"/>
      <c r="H127" s="649"/>
      <c r="I127" s="649"/>
      <c r="J127" s="649"/>
      <c r="K127" s="649"/>
      <c r="L127" s="649"/>
      <c r="M127" s="649"/>
      <c r="N127" s="649"/>
      <c r="O127" s="666" t="str">
        <f t="shared" si="34"/>
        <v/>
      </c>
      <c r="P127" s="666"/>
      <c r="Q127" s="666"/>
      <c r="R127" s="666"/>
      <c r="S127" s="666" t="str">
        <f t="shared" si="31"/>
        <v/>
      </c>
      <c r="T127" s="666"/>
      <c r="U127" s="666"/>
      <c r="V127" s="666" t="str">
        <f t="shared" si="32"/>
        <v/>
      </c>
      <c r="W127" s="666"/>
      <c r="X127" s="666"/>
      <c r="Y127" s="649"/>
      <c r="Z127" s="649"/>
      <c r="AA127" s="649"/>
      <c r="AB127" s="649"/>
      <c r="AC127" s="649"/>
      <c r="AD127" s="649"/>
      <c r="AE127" s="649"/>
      <c r="AF127" s="649"/>
      <c r="AG127" s="649"/>
      <c r="AH127" s="649"/>
      <c r="AI127" s="368" t="str">
        <f t="shared" si="30"/>
        <v/>
      </c>
      <c r="AJ127" s="48"/>
      <c r="AK127" s="48" t="b">
        <v>0</v>
      </c>
      <c r="AL127" s="406" t="s">
        <v>211</v>
      </c>
      <c r="AM127" s="406" t="s">
        <v>379</v>
      </c>
      <c r="AN127" s="406" t="s">
        <v>218</v>
      </c>
      <c r="AO127" s="414" t="s">
        <v>388</v>
      </c>
      <c r="AP127" s="406" t="s">
        <v>394</v>
      </c>
      <c r="AQ127" s="406"/>
      <c r="AR127" s="406"/>
      <c r="AS127" s="496" t="str">
        <f t="shared" si="33"/>
        <v/>
      </c>
      <c r="AT127" s="460"/>
      <c r="AU127" s="16"/>
      <c r="AY127" s="454"/>
      <c r="BB127" s="454"/>
      <c r="BD127" s="454"/>
      <c r="BH127" s="454"/>
      <c r="BI127" s="552"/>
      <c r="BJ127" s="561"/>
      <c r="BK127" s="591"/>
      <c r="BL127" s="582"/>
    </row>
    <row r="128" spans="1:64" s="349" customFormat="1" ht="12" x14ac:dyDescent="0.2">
      <c r="A128" s="649"/>
      <c r="B128" s="649"/>
      <c r="C128" s="649"/>
      <c r="D128" s="649"/>
      <c r="E128" s="649"/>
      <c r="F128" s="649"/>
      <c r="G128" s="649"/>
      <c r="H128" s="649"/>
      <c r="I128" s="649"/>
      <c r="J128" s="649"/>
      <c r="K128" s="649"/>
      <c r="L128" s="649"/>
      <c r="M128" s="649"/>
      <c r="N128" s="649"/>
      <c r="O128" s="666" t="str">
        <f t="shared" si="34"/>
        <v/>
      </c>
      <c r="P128" s="666"/>
      <c r="Q128" s="666"/>
      <c r="R128" s="666"/>
      <c r="S128" s="666" t="str">
        <f t="shared" si="31"/>
        <v/>
      </c>
      <c r="T128" s="666"/>
      <c r="U128" s="666"/>
      <c r="V128" s="666" t="str">
        <f t="shared" si="32"/>
        <v/>
      </c>
      <c r="W128" s="666"/>
      <c r="X128" s="666"/>
      <c r="Y128" s="649"/>
      <c r="Z128" s="649"/>
      <c r="AA128" s="649"/>
      <c r="AB128" s="649"/>
      <c r="AC128" s="649"/>
      <c r="AD128" s="649"/>
      <c r="AE128" s="649"/>
      <c r="AF128" s="649"/>
      <c r="AG128" s="649"/>
      <c r="AH128" s="649"/>
      <c r="AI128" s="368" t="str">
        <f t="shared" si="30"/>
        <v/>
      </c>
      <c r="AJ128" s="48"/>
      <c r="AK128" s="48" t="b">
        <v>0</v>
      </c>
      <c r="AL128" s="406" t="s">
        <v>212</v>
      </c>
      <c r="AM128" s="406" t="s">
        <v>381</v>
      </c>
      <c r="AN128" s="406" t="s">
        <v>219</v>
      </c>
      <c r="AO128" s="414" t="s">
        <v>389</v>
      </c>
      <c r="AP128" s="406" t="s">
        <v>394</v>
      </c>
      <c r="AQ128" s="406"/>
      <c r="AR128" s="406"/>
      <c r="AS128" s="496" t="str">
        <f t="shared" si="33"/>
        <v/>
      </c>
      <c r="AT128" s="460"/>
      <c r="AU128" s="16"/>
      <c r="AY128" s="454"/>
      <c r="BB128" s="454"/>
      <c r="BD128" s="454"/>
      <c r="BH128" s="454"/>
      <c r="BI128" s="552"/>
      <c r="BJ128" s="561"/>
      <c r="BK128" s="591"/>
      <c r="BL128" s="582"/>
    </row>
    <row r="129" spans="1:64" s="349" customFormat="1" ht="12" x14ac:dyDescent="0.2">
      <c r="A129" s="649"/>
      <c r="B129" s="649"/>
      <c r="C129" s="649"/>
      <c r="D129" s="649"/>
      <c r="E129" s="649"/>
      <c r="F129" s="649"/>
      <c r="G129" s="649"/>
      <c r="H129" s="649"/>
      <c r="I129" s="649"/>
      <c r="J129" s="649"/>
      <c r="K129" s="649"/>
      <c r="L129" s="649"/>
      <c r="M129" s="649"/>
      <c r="N129" s="649"/>
      <c r="O129" s="666" t="str">
        <f t="shared" si="34"/>
        <v/>
      </c>
      <c r="P129" s="666"/>
      <c r="Q129" s="666"/>
      <c r="R129" s="666"/>
      <c r="S129" s="666" t="str">
        <f t="shared" si="31"/>
        <v/>
      </c>
      <c r="T129" s="666"/>
      <c r="U129" s="666"/>
      <c r="V129" s="666" t="str">
        <f t="shared" si="32"/>
        <v/>
      </c>
      <c r="W129" s="666"/>
      <c r="X129" s="666"/>
      <c r="Y129" s="649"/>
      <c r="Z129" s="649"/>
      <c r="AA129" s="649"/>
      <c r="AB129" s="649"/>
      <c r="AC129" s="649"/>
      <c r="AD129" s="649"/>
      <c r="AE129" s="649"/>
      <c r="AF129" s="649"/>
      <c r="AG129" s="649"/>
      <c r="AH129" s="649"/>
      <c r="AI129" s="368" t="str">
        <f t="shared" si="30"/>
        <v/>
      </c>
      <c r="AJ129" s="48"/>
      <c r="AK129" s="48" t="b">
        <v>0</v>
      </c>
      <c r="AL129" s="45"/>
      <c r="AM129" s="45"/>
      <c r="AN129" s="45"/>
      <c r="AO129" s="107"/>
      <c r="AP129" s="45"/>
      <c r="AQ129" s="45"/>
      <c r="AR129" s="45"/>
      <c r="AS129" s="496"/>
      <c r="AT129" s="460"/>
      <c r="AU129" s="16"/>
      <c r="AY129" s="454"/>
      <c r="BB129" s="454"/>
      <c r="BD129" s="454"/>
      <c r="BH129" s="454"/>
      <c r="BI129" s="552"/>
      <c r="BJ129" s="561"/>
      <c r="BK129" s="591"/>
      <c r="BL129" s="582"/>
    </row>
    <row r="130" spans="1:64" s="4" customFormat="1" ht="12" x14ac:dyDescent="0.2">
      <c r="Z130" s="45"/>
      <c r="AA130" s="45"/>
      <c r="AB130" s="45"/>
      <c r="AC130" s="45"/>
      <c r="AD130" s="45"/>
      <c r="AE130" s="46"/>
      <c r="AF130" s="16"/>
      <c r="AG130" s="16"/>
      <c r="AH130" s="16"/>
      <c r="AI130" s="369">
        <f>SUM(AI122:AI129)</f>
        <v>0</v>
      </c>
      <c r="AJ130" s="48"/>
      <c r="AK130" s="48"/>
      <c r="AL130" s="45"/>
      <c r="AM130" s="45"/>
      <c r="AN130" s="45"/>
      <c r="AO130" s="107"/>
      <c r="AP130" s="45"/>
      <c r="AQ130" s="45"/>
      <c r="AR130" s="45"/>
      <c r="AS130" s="496"/>
      <c r="AT130" s="460"/>
      <c r="AU130" s="16"/>
      <c r="AY130" s="454"/>
      <c r="BB130" s="454"/>
      <c r="BD130" s="454"/>
      <c r="BH130" s="454"/>
      <c r="BI130" s="552"/>
      <c r="BJ130" s="561"/>
      <c r="BK130" s="591"/>
      <c r="BL130" s="582"/>
    </row>
    <row r="131" spans="1:64" s="1" customFormat="1" ht="20.25" x14ac:dyDescent="0.3">
      <c r="A131" s="2" t="s">
        <v>227</v>
      </c>
      <c r="T131" s="5"/>
      <c r="Y131" s="7"/>
      <c r="Z131" s="7"/>
      <c r="AA131" s="7"/>
      <c r="AB131" s="7"/>
      <c r="AE131" s="52"/>
      <c r="AF131" s="52"/>
      <c r="AI131" s="49"/>
      <c r="AJ131" s="50"/>
      <c r="AK131" s="102"/>
      <c r="AL131" s="45"/>
      <c r="AM131" s="45"/>
      <c r="AN131" s="45"/>
      <c r="AO131" s="107"/>
      <c r="AP131" s="45"/>
      <c r="AQ131" s="3"/>
      <c r="AR131" s="3"/>
      <c r="AS131" s="495"/>
      <c r="AT131" s="461"/>
      <c r="AU131" s="437"/>
      <c r="AY131" s="452"/>
      <c r="BB131" s="452"/>
      <c r="BD131" s="452"/>
      <c r="BH131" s="452"/>
      <c r="BI131" s="551"/>
      <c r="BJ131" s="560"/>
      <c r="BK131" s="590"/>
      <c r="BL131" s="581"/>
    </row>
    <row r="132" spans="1:64" s="29" customFormat="1" ht="16.5" x14ac:dyDescent="0.3">
      <c r="A132" s="28" t="s">
        <v>368</v>
      </c>
      <c r="T132" s="30"/>
      <c r="Y132" s="31"/>
      <c r="Z132" s="31"/>
      <c r="AA132" s="31"/>
      <c r="AB132" s="31"/>
      <c r="AE132" s="53"/>
      <c r="AF132" s="53"/>
      <c r="AI132" s="50"/>
      <c r="AJ132" s="51"/>
      <c r="AK132" s="103"/>
      <c r="AL132" s="103"/>
      <c r="AM132" s="104"/>
      <c r="AN132" s="104"/>
      <c r="AO132" s="104"/>
      <c r="AP132" s="104"/>
      <c r="AQ132" s="104"/>
      <c r="AR132" s="104"/>
      <c r="AS132" s="501"/>
      <c r="AT132" s="617"/>
      <c r="AU132" s="403"/>
      <c r="AY132" s="350"/>
      <c r="BB132" s="350"/>
      <c r="BD132" s="350"/>
      <c r="BH132" s="350"/>
      <c r="BI132" s="557"/>
      <c r="BJ132" s="566"/>
      <c r="BK132" s="596"/>
      <c r="BL132" s="587"/>
    </row>
    <row r="133" spans="1:64" s="27" customFormat="1" ht="16.5" x14ac:dyDescent="0.3">
      <c r="A133" s="275" t="s">
        <v>33</v>
      </c>
      <c r="B133" s="275"/>
      <c r="C133" s="275"/>
      <c r="D133" s="275" t="s">
        <v>576</v>
      </c>
      <c r="E133" s="275"/>
      <c r="F133" s="275"/>
      <c r="G133" s="275"/>
      <c r="H133" s="275"/>
      <c r="I133" s="275"/>
      <c r="J133" s="275"/>
      <c r="K133" s="275"/>
      <c r="L133" s="275"/>
      <c r="M133" s="275"/>
      <c r="N133" s="275"/>
      <c r="O133" s="275" t="s">
        <v>228</v>
      </c>
      <c r="P133" s="275"/>
      <c r="Q133" s="275"/>
      <c r="R133" s="275" t="s">
        <v>229</v>
      </c>
      <c r="S133" s="275"/>
      <c r="T133" s="275"/>
      <c r="U133" s="275" t="s">
        <v>230</v>
      </c>
      <c r="V133" s="275"/>
      <c r="W133" s="275"/>
      <c r="X133" s="275"/>
      <c r="Y133" s="275" t="s">
        <v>578</v>
      </c>
      <c r="Z133" s="275"/>
      <c r="AA133" s="275"/>
      <c r="AB133" s="275"/>
      <c r="AC133" s="275"/>
      <c r="AD133" s="275"/>
      <c r="AE133" s="277"/>
      <c r="AF133" s="277"/>
      <c r="AG133" s="692" t="s">
        <v>129</v>
      </c>
      <c r="AH133" s="692"/>
      <c r="AI133" s="276" t="s">
        <v>35</v>
      </c>
      <c r="AJ133" s="48"/>
      <c r="AK133" s="105"/>
      <c r="AL133" s="105" t="s">
        <v>229</v>
      </c>
      <c r="AM133" s="54" t="s">
        <v>230</v>
      </c>
      <c r="AN133" s="54"/>
      <c r="AO133" s="54"/>
      <c r="AP133" s="54"/>
      <c r="AQ133" s="54"/>
      <c r="AR133" s="54"/>
      <c r="AS133" s="502"/>
      <c r="AT133" s="608"/>
      <c r="AU133" s="271"/>
      <c r="AY133" s="291"/>
      <c r="BB133" s="291"/>
      <c r="BD133" s="291"/>
      <c r="BH133" s="291"/>
      <c r="BI133" s="558"/>
      <c r="BJ133" s="567"/>
      <c r="BK133" s="597"/>
      <c r="BL133" s="588"/>
    </row>
    <row r="134" spans="1:64" s="4" customFormat="1" ht="12" x14ac:dyDescent="0.2">
      <c r="A134" s="649"/>
      <c r="B134" s="649"/>
      <c r="C134" s="649"/>
      <c r="D134" s="649"/>
      <c r="E134" s="649"/>
      <c r="F134" s="649"/>
      <c r="G134" s="649"/>
      <c r="H134" s="649"/>
      <c r="I134" s="649"/>
      <c r="J134" s="649"/>
      <c r="K134" s="649"/>
      <c r="L134" s="649"/>
      <c r="M134" s="649"/>
      <c r="N134" s="649"/>
      <c r="O134" s="649"/>
      <c r="P134" s="649"/>
      <c r="Q134" s="649"/>
      <c r="R134" s="649"/>
      <c r="S134" s="649"/>
      <c r="T134" s="649"/>
      <c r="U134" s="649"/>
      <c r="V134" s="649"/>
      <c r="W134" s="649"/>
      <c r="X134" s="649"/>
      <c r="Y134" s="649"/>
      <c r="Z134" s="649"/>
      <c r="AA134" s="649"/>
      <c r="AB134" s="649"/>
      <c r="AC134" s="649"/>
      <c r="AD134" s="649"/>
      <c r="AE134" s="649"/>
      <c r="AF134" s="649"/>
      <c r="AG134" s="649"/>
      <c r="AH134" s="649"/>
      <c r="AI134" s="368" t="str">
        <f t="shared" ref="AI134:AI142" si="35">IFERROR(VLOOKUP(A134,$A$200:$AI$444,35,FALSE)*AG134,"")</f>
        <v/>
      </c>
      <c r="AJ134" s="48"/>
      <c r="AK134" s="48" t="b">
        <v>0</v>
      </c>
      <c r="AL134" s="48" t="b">
        <f>$A134="DN-101"</f>
        <v>0</v>
      </c>
      <c r="AM134" s="48" t="b">
        <f>$A134="DN-102"</f>
        <v>0</v>
      </c>
      <c r="AN134" s="45"/>
      <c r="AO134" s="45"/>
      <c r="AP134" s="45"/>
      <c r="AQ134" s="45"/>
      <c r="AR134" s="45"/>
      <c r="AS134" s="496" t="str">
        <f t="shared" ref="AS134:AS142" si="36">IF($A134="","",ROW())</f>
        <v/>
      </c>
      <c r="AT134" s="460"/>
      <c r="AU134" s="16"/>
      <c r="AY134" s="454"/>
      <c r="BB134" s="454"/>
      <c r="BD134" s="454"/>
      <c r="BH134" s="454"/>
      <c r="BI134" s="552"/>
      <c r="BJ134" s="561"/>
      <c r="BK134" s="591"/>
      <c r="BL134" s="582"/>
    </row>
    <row r="135" spans="1:64" s="4" customFormat="1" ht="12" x14ac:dyDescent="0.2">
      <c r="A135" s="649"/>
      <c r="B135" s="649"/>
      <c r="C135" s="649"/>
      <c r="D135" s="649"/>
      <c r="E135" s="649"/>
      <c r="F135" s="649"/>
      <c r="G135" s="649"/>
      <c r="H135" s="649"/>
      <c r="I135" s="649"/>
      <c r="J135" s="649"/>
      <c r="K135" s="649"/>
      <c r="L135" s="649"/>
      <c r="M135" s="649"/>
      <c r="N135" s="649"/>
      <c r="O135" s="649"/>
      <c r="P135" s="649"/>
      <c r="Q135" s="649"/>
      <c r="R135" s="649"/>
      <c r="S135" s="649"/>
      <c r="T135" s="649"/>
      <c r="U135" s="649"/>
      <c r="V135" s="649"/>
      <c r="W135" s="649"/>
      <c r="X135" s="649"/>
      <c r="Y135" s="649"/>
      <c r="Z135" s="649"/>
      <c r="AA135" s="649"/>
      <c r="AB135" s="649"/>
      <c r="AC135" s="649"/>
      <c r="AD135" s="649"/>
      <c r="AE135" s="649"/>
      <c r="AF135" s="649"/>
      <c r="AG135" s="649"/>
      <c r="AH135" s="649"/>
      <c r="AI135" s="368" t="str">
        <f t="shared" si="35"/>
        <v/>
      </c>
      <c r="AJ135" s="48"/>
      <c r="AK135" s="48" t="b">
        <v>0</v>
      </c>
      <c r="AL135" s="48" t="b">
        <f t="shared" ref="AL135:AL142" si="37">$A135="DN-101"</f>
        <v>0</v>
      </c>
      <c r="AM135" s="48" t="b">
        <f t="shared" ref="AM135:AM142" si="38">$A135="DN-102"</f>
        <v>0</v>
      </c>
      <c r="AN135" s="45"/>
      <c r="AO135" s="45"/>
      <c r="AP135" s="45"/>
      <c r="AQ135" s="45"/>
      <c r="AR135" s="45"/>
      <c r="AS135" s="496" t="str">
        <f t="shared" si="36"/>
        <v/>
      </c>
      <c r="AT135" s="460"/>
      <c r="AU135" s="16"/>
      <c r="AY135" s="454"/>
      <c r="BB135" s="454"/>
      <c r="BD135" s="454"/>
      <c r="BH135" s="454"/>
      <c r="BI135" s="552"/>
      <c r="BJ135" s="561"/>
      <c r="BK135" s="591"/>
      <c r="BL135" s="582"/>
    </row>
    <row r="136" spans="1:64" s="4" customFormat="1" ht="12" x14ac:dyDescent="0.2">
      <c r="A136" s="649"/>
      <c r="B136" s="649"/>
      <c r="C136" s="649"/>
      <c r="D136" s="649"/>
      <c r="E136" s="649"/>
      <c r="F136" s="649"/>
      <c r="G136" s="649"/>
      <c r="H136" s="649"/>
      <c r="I136" s="649"/>
      <c r="J136" s="649"/>
      <c r="K136" s="649"/>
      <c r="L136" s="649"/>
      <c r="M136" s="649"/>
      <c r="N136" s="649"/>
      <c r="O136" s="649"/>
      <c r="P136" s="649"/>
      <c r="Q136" s="649"/>
      <c r="R136" s="649"/>
      <c r="S136" s="649"/>
      <c r="T136" s="649"/>
      <c r="U136" s="649"/>
      <c r="V136" s="649"/>
      <c r="W136" s="649"/>
      <c r="X136" s="649"/>
      <c r="Y136" s="649"/>
      <c r="Z136" s="649"/>
      <c r="AA136" s="649"/>
      <c r="AB136" s="649"/>
      <c r="AC136" s="649"/>
      <c r="AD136" s="649"/>
      <c r="AE136" s="649"/>
      <c r="AF136" s="649"/>
      <c r="AG136" s="649"/>
      <c r="AH136" s="649"/>
      <c r="AI136" s="368" t="str">
        <f t="shared" si="35"/>
        <v/>
      </c>
      <c r="AJ136" s="48"/>
      <c r="AK136" s="48" t="b">
        <v>0</v>
      </c>
      <c r="AL136" s="48" t="b">
        <f t="shared" si="37"/>
        <v>0</v>
      </c>
      <c r="AM136" s="48" t="b">
        <f t="shared" si="38"/>
        <v>0</v>
      </c>
      <c r="AN136" s="45"/>
      <c r="AO136" s="45"/>
      <c r="AP136" s="45"/>
      <c r="AQ136" s="45"/>
      <c r="AR136" s="45"/>
      <c r="AS136" s="496" t="str">
        <f t="shared" si="36"/>
        <v/>
      </c>
      <c r="AT136" s="460"/>
      <c r="AU136" s="16"/>
      <c r="AY136" s="454"/>
      <c r="BB136" s="454"/>
      <c r="BD136" s="454"/>
      <c r="BH136" s="454"/>
      <c r="BI136" s="552"/>
      <c r="BJ136" s="561"/>
      <c r="BK136" s="591"/>
      <c r="BL136" s="582"/>
    </row>
    <row r="137" spans="1:64" s="4" customFormat="1" ht="12" x14ac:dyDescent="0.2">
      <c r="A137" s="649"/>
      <c r="B137" s="649"/>
      <c r="C137" s="649"/>
      <c r="D137" s="649"/>
      <c r="E137" s="649"/>
      <c r="F137" s="649"/>
      <c r="G137" s="649"/>
      <c r="H137" s="649"/>
      <c r="I137" s="649"/>
      <c r="J137" s="649"/>
      <c r="K137" s="649"/>
      <c r="L137" s="649"/>
      <c r="M137" s="649"/>
      <c r="N137" s="649"/>
      <c r="O137" s="649"/>
      <c r="P137" s="649"/>
      <c r="Q137" s="649"/>
      <c r="R137" s="649"/>
      <c r="S137" s="649"/>
      <c r="T137" s="649"/>
      <c r="U137" s="649"/>
      <c r="V137" s="649"/>
      <c r="W137" s="649"/>
      <c r="X137" s="649"/>
      <c r="Y137" s="649"/>
      <c r="Z137" s="649"/>
      <c r="AA137" s="649"/>
      <c r="AB137" s="649"/>
      <c r="AC137" s="649"/>
      <c r="AD137" s="649"/>
      <c r="AE137" s="649"/>
      <c r="AF137" s="649"/>
      <c r="AG137" s="649"/>
      <c r="AH137" s="649"/>
      <c r="AI137" s="368" t="str">
        <f t="shared" si="35"/>
        <v/>
      </c>
      <c r="AJ137" s="48"/>
      <c r="AK137" s="48" t="b">
        <v>0</v>
      </c>
      <c r="AL137" s="48" t="b">
        <f t="shared" si="37"/>
        <v>0</v>
      </c>
      <c r="AM137" s="48" t="b">
        <f t="shared" si="38"/>
        <v>0</v>
      </c>
      <c r="AN137" s="45"/>
      <c r="AO137" s="45"/>
      <c r="AP137" s="45"/>
      <c r="AQ137" s="45"/>
      <c r="AR137" s="45"/>
      <c r="AS137" s="496" t="str">
        <f t="shared" si="36"/>
        <v/>
      </c>
      <c r="AT137" s="460"/>
      <c r="AU137" s="16"/>
      <c r="AY137" s="454"/>
      <c r="BB137" s="454"/>
      <c r="BD137" s="454"/>
      <c r="BH137" s="454"/>
      <c r="BI137" s="552"/>
      <c r="BJ137" s="561"/>
      <c r="BK137" s="591"/>
      <c r="BL137" s="582"/>
    </row>
    <row r="138" spans="1:64" s="4" customFormat="1" ht="12" x14ac:dyDescent="0.2">
      <c r="A138" s="649"/>
      <c r="B138" s="649"/>
      <c r="C138" s="649"/>
      <c r="D138" s="649"/>
      <c r="E138" s="649"/>
      <c r="F138" s="649"/>
      <c r="G138" s="649"/>
      <c r="H138" s="649"/>
      <c r="I138" s="649"/>
      <c r="J138" s="649"/>
      <c r="K138" s="649"/>
      <c r="L138" s="649"/>
      <c r="M138" s="649"/>
      <c r="N138" s="649"/>
      <c r="O138" s="649"/>
      <c r="P138" s="649"/>
      <c r="Q138" s="649"/>
      <c r="R138" s="649"/>
      <c r="S138" s="649"/>
      <c r="T138" s="649"/>
      <c r="U138" s="649"/>
      <c r="V138" s="649"/>
      <c r="W138" s="649"/>
      <c r="X138" s="649"/>
      <c r="Y138" s="649"/>
      <c r="Z138" s="649"/>
      <c r="AA138" s="649"/>
      <c r="AB138" s="649"/>
      <c r="AC138" s="649"/>
      <c r="AD138" s="649"/>
      <c r="AE138" s="649"/>
      <c r="AF138" s="649"/>
      <c r="AG138" s="649"/>
      <c r="AH138" s="649"/>
      <c r="AI138" s="368" t="str">
        <f t="shared" si="35"/>
        <v/>
      </c>
      <c r="AJ138" s="48"/>
      <c r="AK138" s="48" t="b">
        <v>0</v>
      </c>
      <c r="AL138" s="48" t="b">
        <f t="shared" si="37"/>
        <v>0</v>
      </c>
      <c r="AM138" s="48" t="b">
        <f t="shared" si="38"/>
        <v>0</v>
      </c>
      <c r="AN138" s="45"/>
      <c r="AO138" s="45"/>
      <c r="AP138" s="45"/>
      <c r="AQ138" s="45"/>
      <c r="AR138" s="45"/>
      <c r="AS138" s="496" t="str">
        <f t="shared" si="36"/>
        <v/>
      </c>
      <c r="AT138" s="460"/>
      <c r="AU138" s="16"/>
      <c r="AY138" s="454"/>
      <c r="BB138" s="454"/>
      <c r="BD138" s="454"/>
      <c r="BH138" s="454"/>
      <c r="BI138" s="552"/>
      <c r="BJ138" s="561"/>
      <c r="BK138" s="591"/>
      <c r="BL138" s="582"/>
    </row>
    <row r="139" spans="1:64" s="349" customFormat="1" ht="12" x14ac:dyDescent="0.2">
      <c r="A139" s="649"/>
      <c r="B139" s="649"/>
      <c r="C139" s="649"/>
      <c r="D139" s="649"/>
      <c r="E139" s="649"/>
      <c r="F139" s="649"/>
      <c r="G139" s="649"/>
      <c r="H139" s="649"/>
      <c r="I139" s="649"/>
      <c r="J139" s="649"/>
      <c r="K139" s="649"/>
      <c r="L139" s="649"/>
      <c r="M139" s="649"/>
      <c r="N139" s="649"/>
      <c r="O139" s="649"/>
      <c r="P139" s="649"/>
      <c r="Q139" s="649"/>
      <c r="R139" s="649"/>
      <c r="S139" s="649"/>
      <c r="T139" s="649"/>
      <c r="U139" s="649"/>
      <c r="V139" s="649"/>
      <c r="W139" s="649"/>
      <c r="X139" s="649"/>
      <c r="Y139" s="649"/>
      <c r="Z139" s="649"/>
      <c r="AA139" s="649"/>
      <c r="AB139" s="649"/>
      <c r="AC139" s="649"/>
      <c r="AD139" s="649"/>
      <c r="AE139" s="649"/>
      <c r="AF139" s="649"/>
      <c r="AG139" s="649"/>
      <c r="AH139" s="649"/>
      <c r="AI139" s="368" t="str">
        <f t="shared" si="35"/>
        <v/>
      </c>
      <c r="AJ139" s="48"/>
      <c r="AK139" s="48" t="b">
        <v>0</v>
      </c>
      <c r="AL139" s="48" t="b">
        <f t="shared" si="37"/>
        <v>0</v>
      </c>
      <c r="AM139" s="48" t="b">
        <f t="shared" si="38"/>
        <v>0</v>
      </c>
      <c r="AN139" s="45"/>
      <c r="AO139" s="45"/>
      <c r="AP139" s="45"/>
      <c r="AQ139" s="45"/>
      <c r="AR139" s="45"/>
      <c r="AS139" s="496" t="str">
        <f t="shared" si="36"/>
        <v/>
      </c>
      <c r="AT139" s="460"/>
      <c r="AU139" s="16"/>
      <c r="AY139" s="454"/>
      <c r="BB139" s="454"/>
      <c r="BD139" s="454"/>
      <c r="BH139" s="454"/>
      <c r="BI139" s="552"/>
      <c r="BJ139" s="561"/>
      <c r="BK139" s="591"/>
      <c r="BL139" s="582"/>
    </row>
    <row r="140" spans="1:64" s="349" customFormat="1" ht="12" x14ac:dyDescent="0.2">
      <c r="A140" s="649"/>
      <c r="B140" s="649"/>
      <c r="C140" s="649"/>
      <c r="D140" s="649"/>
      <c r="E140" s="649"/>
      <c r="F140" s="649"/>
      <c r="G140" s="649"/>
      <c r="H140" s="649"/>
      <c r="I140" s="649"/>
      <c r="J140" s="649"/>
      <c r="K140" s="649"/>
      <c r="L140" s="649"/>
      <c r="M140" s="649"/>
      <c r="N140" s="649"/>
      <c r="O140" s="649"/>
      <c r="P140" s="649"/>
      <c r="Q140" s="649"/>
      <c r="R140" s="649"/>
      <c r="S140" s="649"/>
      <c r="T140" s="649"/>
      <c r="U140" s="649"/>
      <c r="V140" s="649"/>
      <c r="W140" s="649"/>
      <c r="X140" s="649"/>
      <c r="Y140" s="649"/>
      <c r="Z140" s="649"/>
      <c r="AA140" s="649"/>
      <c r="AB140" s="649"/>
      <c r="AC140" s="649"/>
      <c r="AD140" s="649"/>
      <c r="AE140" s="649"/>
      <c r="AF140" s="649"/>
      <c r="AG140" s="649"/>
      <c r="AH140" s="649"/>
      <c r="AI140" s="368" t="str">
        <f t="shared" si="35"/>
        <v/>
      </c>
      <c r="AJ140" s="48"/>
      <c r="AK140" s="48" t="b">
        <v>0</v>
      </c>
      <c r="AL140" s="48" t="b">
        <f t="shared" si="37"/>
        <v>0</v>
      </c>
      <c r="AM140" s="48" t="b">
        <f t="shared" si="38"/>
        <v>0</v>
      </c>
      <c r="AN140" s="45"/>
      <c r="AO140" s="45"/>
      <c r="AP140" s="45"/>
      <c r="AQ140" s="45"/>
      <c r="AR140" s="45"/>
      <c r="AS140" s="496" t="str">
        <f t="shared" si="36"/>
        <v/>
      </c>
      <c r="AT140" s="460"/>
      <c r="AU140" s="16"/>
      <c r="AY140" s="454"/>
      <c r="BB140" s="454"/>
      <c r="BD140" s="454"/>
      <c r="BH140" s="454"/>
      <c r="BI140" s="552"/>
      <c r="BJ140" s="561"/>
      <c r="BK140" s="591"/>
      <c r="BL140" s="582"/>
    </row>
    <row r="141" spans="1:64" s="349" customFormat="1" ht="12" x14ac:dyDescent="0.2">
      <c r="A141" s="649"/>
      <c r="B141" s="649"/>
      <c r="C141" s="649"/>
      <c r="D141" s="649"/>
      <c r="E141" s="649"/>
      <c r="F141" s="649"/>
      <c r="G141" s="649"/>
      <c r="H141" s="649"/>
      <c r="I141" s="649"/>
      <c r="J141" s="649"/>
      <c r="K141" s="649"/>
      <c r="L141" s="649"/>
      <c r="M141" s="649"/>
      <c r="N141" s="649"/>
      <c r="O141" s="649"/>
      <c r="P141" s="649"/>
      <c r="Q141" s="649"/>
      <c r="R141" s="649"/>
      <c r="S141" s="649"/>
      <c r="T141" s="649"/>
      <c r="U141" s="649"/>
      <c r="V141" s="649"/>
      <c r="W141" s="649"/>
      <c r="X141" s="649"/>
      <c r="Y141" s="649"/>
      <c r="Z141" s="649"/>
      <c r="AA141" s="649"/>
      <c r="AB141" s="649"/>
      <c r="AC141" s="649"/>
      <c r="AD141" s="649"/>
      <c r="AE141" s="649"/>
      <c r="AF141" s="649"/>
      <c r="AG141" s="649"/>
      <c r="AH141" s="649"/>
      <c r="AI141" s="368" t="str">
        <f t="shared" si="35"/>
        <v/>
      </c>
      <c r="AJ141" s="48"/>
      <c r="AK141" s="48" t="b">
        <v>0</v>
      </c>
      <c r="AL141" s="48" t="b">
        <f t="shared" si="37"/>
        <v>0</v>
      </c>
      <c r="AM141" s="48" t="b">
        <f t="shared" si="38"/>
        <v>0</v>
      </c>
      <c r="AN141" s="45"/>
      <c r="AO141" s="45"/>
      <c r="AP141" s="45"/>
      <c r="AQ141" s="45"/>
      <c r="AR141" s="45"/>
      <c r="AS141" s="496" t="str">
        <f t="shared" si="36"/>
        <v/>
      </c>
      <c r="AT141" s="460"/>
      <c r="AU141" s="16"/>
      <c r="AY141" s="454"/>
      <c r="BB141" s="454"/>
      <c r="BD141" s="454"/>
      <c r="BH141" s="454"/>
      <c r="BI141" s="552"/>
      <c r="BJ141" s="561"/>
      <c r="BK141" s="591"/>
      <c r="BL141" s="582"/>
    </row>
    <row r="142" spans="1:64" s="349" customFormat="1" ht="12" x14ac:dyDescent="0.2">
      <c r="A142" s="649"/>
      <c r="B142" s="649"/>
      <c r="C142" s="649"/>
      <c r="D142" s="649"/>
      <c r="E142" s="649"/>
      <c r="F142" s="649"/>
      <c r="G142" s="649"/>
      <c r="H142" s="649"/>
      <c r="I142" s="649"/>
      <c r="J142" s="649"/>
      <c r="K142" s="649"/>
      <c r="L142" s="649"/>
      <c r="M142" s="649"/>
      <c r="N142" s="649"/>
      <c r="O142" s="649"/>
      <c r="P142" s="649"/>
      <c r="Q142" s="649"/>
      <c r="R142" s="649"/>
      <c r="S142" s="649"/>
      <c r="T142" s="649"/>
      <c r="U142" s="649"/>
      <c r="V142" s="649"/>
      <c r="W142" s="649"/>
      <c r="X142" s="649"/>
      <c r="Y142" s="649"/>
      <c r="Z142" s="649"/>
      <c r="AA142" s="649"/>
      <c r="AB142" s="649"/>
      <c r="AC142" s="649"/>
      <c r="AD142" s="649"/>
      <c r="AE142" s="649"/>
      <c r="AF142" s="649"/>
      <c r="AG142" s="649"/>
      <c r="AH142" s="649"/>
      <c r="AI142" s="368" t="str">
        <f t="shared" si="35"/>
        <v/>
      </c>
      <c r="AJ142" s="48"/>
      <c r="AK142" s="48" t="b">
        <v>0</v>
      </c>
      <c r="AL142" s="48" t="b">
        <f t="shared" si="37"/>
        <v>0</v>
      </c>
      <c r="AM142" s="48" t="b">
        <f t="shared" si="38"/>
        <v>0</v>
      </c>
      <c r="AN142" s="45"/>
      <c r="AO142" s="45"/>
      <c r="AP142" s="45"/>
      <c r="AQ142" s="45"/>
      <c r="AR142" s="45"/>
      <c r="AS142" s="496" t="str">
        <f t="shared" si="36"/>
        <v/>
      </c>
      <c r="AT142" s="460"/>
      <c r="AU142" s="16"/>
      <c r="AY142" s="454"/>
      <c r="BB142" s="454"/>
      <c r="BD142" s="454"/>
      <c r="BH142" s="454"/>
      <c r="BI142" s="552"/>
      <c r="BJ142" s="561"/>
      <c r="BK142" s="591"/>
      <c r="BL142" s="582"/>
    </row>
    <row r="143" spans="1:64" s="4" customFormat="1" x14ac:dyDescent="0.2">
      <c r="Z143" s="45"/>
      <c r="AA143" s="45"/>
      <c r="AB143" s="45"/>
      <c r="AC143" s="45"/>
      <c r="AD143" s="45"/>
      <c r="AE143" s="46"/>
      <c r="AF143" s="16"/>
      <c r="AG143" s="16"/>
      <c r="AH143" s="16"/>
      <c r="AI143" s="369">
        <f>SUM(AI134:AI142)</f>
        <v>0</v>
      </c>
      <c r="AJ143" s="49"/>
      <c r="AK143" s="48"/>
      <c r="AL143" s="48"/>
      <c r="AM143" s="45"/>
      <c r="AN143" s="45"/>
      <c r="AO143" s="45"/>
      <c r="AP143" s="45"/>
      <c r="AQ143" s="45"/>
      <c r="AR143" s="45"/>
      <c r="AS143" s="496"/>
      <c r="AT143" s="460"/>
      <c r="AU143" s="16"/>
      <c r="AY143" s="454"/>
      <c r="BB143" s="454"/>
      <c r="BD143" s="454"/>
      <c r="BH143" s="454"/>
      <c r="BI143" s="552"/>
      <c r="BJ143" s="561"/>
      <c r="BK143" s="591"/>
      <c r="BL143" s="582"/>
    </row>
    <row r="144" spans="1:64" s="349" customFormat="1" ht="14.25" customHeight="1" x14ac:dyDescent="0.2">
      <c r="Z144" s="45"/>
      <c r="AA144" s="45"/>
      <c r="AB144" s="45"/>
      <c r="AC144" s="45"/>
      <c r="AD144" s="45"/>
      <c r="AE144" s="46"/>
      <c r="AF144" s="16"/>
      <c r="AG144" s="16"/>
      <c r="AH144" s="16"/>
      <c r="AI144" s="48"/>
      <c r="AJ144" s="48"/>
      <c r="AK144" s="48"/>
      <c r="AL144" s="45"/>
      <c r="AM144" s="45"/>
      <c r="AN144" s="45"/>
      <c r="AO144" s="107"/>
      <c r="AP144" s="45"/>
      <c r="AQ144" s="45"/>
      <c r="AR144" s="45"/>
      <c r="AS144" s="496"/>
      <c r="AT144" s="460"/>
      <c r="AU144" s="16"/>
      <c r="AY144" s="454"/>
      <c r="BB144" s="454"/>
      <c r="BD144" s="454"/>
      <c r="BH144" s="454"/>
      <c r="BI144" s="552"/>
      <c r="BJ144" s="561"/>
      <c r="BK144" s="591"/>
      <c r="BL144" s="582"/>
    </row>
    <row r="145" spans="1:64" s="349" customFormat="1" ht="14.25" customHeight="1" x14ac:dyDescent="0.2">
      <c r="Z145" s="45"/>
      <c r="AA145" s="45"/>
      <c r="AB145" s="45"/>
      <c r="AC145" s="45"/>
      <c r="AD145" s="45"/>
      <c r="AE145" s="46"/>
      <c r="AF145" s="16"/>
      <c r="AG145" s="16"/>
      <c r="AH145" s="16"/>
      <c r="AI145" s="48"/>
      <c r="AJ145" s="48"/>
      <c r="AK145" s="48"/>
      <c r="AL145" s="48"/>
      <c r="AM145" s="45"/>
      <c r="AN145" s="45"/>
      <c r="AO145" s="45"/>
      <c r="AP145" s="45"/>
      <c r="AQ145" s="45"/>
      <c r="AR145" s="45"/>
      <c r="AS145" s="496"/>
      <c r="AT145" s="460"/>
      <c r="AU145" s="16"/>
      <c r="AY145" s="454"/>
      <c r="BB145" s="454"/>
      <c r="BD145" s="454"/>
      <c r="BH145" s="454"/>
      <c r="BI145" s="552"/>
      <c r="BJ145" s="561"/>
      <c r="BK145" s="591"/>
      <c r="BL145" s="582"/>
    </row>
    <row r="146" spans="1:64" s="349" customFormat="1" ht="14.25" customHeight="1" x14ac:dyDescent="0.2">
      <c r="Z146" s="45"/>
      <c r="AA146" s="45"/>
      <c r="AB146" s="45"/>
      <c r="AC146" s="45"/>
      <c r="AD146" s="45"/>
      <c r="AE146" s="46"/>
      <c r="AF146" s="16"/>
      <c r="AG146" s="16"/>
      <c r="AH146" s="16"/>
      <c r="AI146" s="48"/>
      <c r="AJ146" s="48"/>
      <c r="AK146" s="48"/>
      <c r="AL146" s="48"/>
      <c r="AM146" s="45"/>
      <c r="AN146" s="45"/>
      <c r="AO146" s="45"/>
      <c r="AP146" s="45"/>
      <c r="AQ146" s="45"/>
      <c r="AR146" s="45"/>
      <c r="AS146" s="496"/>
      <c r="AT146" s="460"/>
      <c r="AU146" s="16"/>
      <c r="AY146" s="454"/>
      <c r="BB146" s="454"/>
      <c r="BD146" s="454"/>
      <c r="BH146" s="454"/>
      <c r="BI146" s="552"/>
      <c r="BJ146" s="561"/>
      <c r="BK146" s="591"/>
      <c r="BL146" s="582"/>
    </row>
    <row r="147" spans="1:64" s="349" customFormat="1" ht="14.25" customHeight="1" x14ac:dyDescent="0.2">
      <c r="Z147" s="45"/>
      <c r="AA147" s="45"/>
      <c r="AB147" s="45"/>
      <c r="AC147" s="45"/>
      <c r="AD147" s="45"/>
      <c r="AE147" s="46"/>
      <c r="AF147" s="16"/>
      <c r="AG147" s="16"/>
      <c r="AH147" s="16"/>
      <c r="AI147" s="48"/>
      <c r="AJ147" s="48"/>
      <c r="AK147" s="48"/>
      <c r="AL147" s="48"/>
      <c r="AM147" s="45"/>
      <c r="AN147" s="45"/>
      <c r="AO147" s="45"/>
      <c r="AP147" s="45"/>
      <c r="AQ147" s="45"/>
      <c r="AR147" s="45"/>
      <c r="AS147" s="496"/>
      <c r="AT147" s="460"/>
      <c r="AU147" s="16"/>
      <c r="AY147" s="454"/>
      <c r="BB147" s="454"/>
      <c r="BD147" s="454"/>
      <c r="BH147" s="454"/>
      <c r="BI147" s="552"/>
      <c r="BJ147" s="561"/>
      <c r="BK147" s="591"/>
      <c r="BL147" s="582"/>
    </row>
    <row r="148" spans="1:64" s="349" customFormat="1" ht="14.25" customHeight="1" x14ac:dyDescent="0.2">
      <c r="Z148" s="45"/>
      <c r="AA148" s="45"/>
      <c r="AB148" s="45"/>
      <c r="AC148" s="45"/>
      <c r="AD148" s="45"/>
      <c r="AE148" s="46"/>
      <c r="AF148" s="16"/>
      <c r="AG148" s="16"/>
      <c r="AH148" s="16"/>
      <c r="AI148" s="48"/>
      <c r="AJ148" s="294"/>
      <c r="AK148" s="48"/>
      <c r="AL148" s="48"/>
      <c r="AM148" s="45"/>
      <c r="AN148" s="45"/>
      <c r="AO148" s="45"/>
      <c r="AP148" s="45"/>
      <c r="AQ148" s="45"/>
      <c r="AR148" s="45"/>
      <c r="AS148" s="496"/>
      <c r="AT148" s="460"/>
      <c r="AU148" s="16"/>
      <c r="AY148" s="454"/>
      <c r="BB148" s="454"/>
      <c r="BD148" s="454"/>
      <c r="BH148" s="454"/>
      <c r="BI148" s="552"/>
      <c r="BJ148" s="561"/>
      <c r="BK148" s="591"/>
      <c r="BL148" s="582"/>
    </row>
    <row r="149" spans="1:64" s="1" customFormat="1" ht="20.25" x14ac:dyDescent="0.3">
      <c r="A149" s="2" t="s">
        <v>128</v>
      </c>
      <c r="T149" s="5"/>
      <c r="Y149" s="7"/>
      <c r="Z149" s="7"/>
      <c r="AA149" s="7"/>
      <c r="AB149" s="7"/>
      <c r="AE149" s="7"/>
      <c r="AF149" s="7"/>
      <c r="AI149" s="49"/>
      <c r="AJ149" s="50"/>
      <c r="AK149" s="102"/>
      <c r="AL149" s="102"/>
      <c r="AM149" s="3"/>
      <c r="AN149" s="3"/>
      <c r="AO149" s="3"/>
      <c r="AP149" s="3"/>
      <c r="AQ149" s="3"/>
      <c r="AR149" s="3"/>
      <c r="AS149" s="495"/>
      <c r="AT149" s="461"/>
      <c r="AU149" s="437"/>
      <c r="AY149" s="452"/>
      <c r="BB149" s="452"/>
      <c r="BD149" s="452"/>
      <c r="BH149" s="452"/>
      <c r="BI149" s="551"/>
      <c r="BJ149" s="560"/>
      <c r="BK149" s="590"/>
      <c r="BL149" s="581"/>
    </row>
    <row r="150" spans="1:64" s="29" customFormat="1" ht="16.5" x14ac:dyDescent="0.3">
      <c r="A150" s="28" t="s">
        <v>369</v>
      </c>
      <c r="T150" s="30"/>
      <c r="Y150" s="31"/>
      <c r="Z150" s="31"/>
      <c r="AA150" s="31"/>
      <c r="AB150" s="31"/>
      <c r="AE150" s="31"/>
      <c r="AF150" s="31"/>
      <c r="AI150" s="50"/>
      <c r="AJ150" s="51"/>
      <c r="AK150" s="103"/>
      <c r="AL150" s="103"/>
      <c r="AM150" s="104"/>
      <c r="AN150" s="104"/>
      <c r="AO150" s="104"/>
      <c r="AP150" s="104"/>
      <c r="AQ150" s="104"/>
      <c r="AR150" s="104"/>
      <c r="AS150" s="501"/>
      <c r="AT150" s="617"/>
      <c r="AU150" s="403"/>
      <c r="AY150" s="350"/>
      <c r="BB150" s="350"/>
      <c r="BD150" s="350"/>
      <c r="BH150" s="350"/>
      <c r="BI150" s="557"/>
      <c r="BJ150" s="566"/>
      <c r="BK150" s="596"/>
      <c r="BL150" s="587"/>
    </row>
    <row r="151" spans="1:64" s="27" customFormat="1" ht="16.5" x14ac:dyDescent="0.3">
      <c r="A151" s="278" t="s">
        <v>33</v>
      </c>
      <c r="B151" s="278"/>
      <c r="C151" s="278"/>
      <c r="D151" s="278" t="s">
        <v>400</v>
      </c>
      <c r="E151" s="278"/>
      <c r="F151" s="278"/>
      <c r="G151" s="278"/>
      <c r="H151" s="278"/>
      <c r="I151" s="278" t="s">
        <v>335</v>
      </c>
      <c r="J151" s="278"/>
      <c r="K151" s="278"/>
      <c r="L151" s="278"/>
      <c r="M151" s="278" t="s">
        <v>401</v>
      </c>
      <c r="N151" s="278"/>
      <c r="O151" s="278"/>
      <c r="P151" s="278"/>
      <c r="Q151" s="278"/>
      <c r="R151" s="278" t="s">
        <v>334</v>
      </c>
      <c r="S151" s="278"/>
      <c r="T151" s="278"/>
      <c r="U151" s="278"/>
      <c r="V151" s="278" t="s">
        <v>140</v>
      </c>
      <c r="W151" s="278"/>
      <c r="X151" s="278"/>
      <c r="Y151" s="278" t="s">
        <v>578</v>
      </c>
      <c r="Z151" s="278"/>
      <c r="AA151" s="278"/>
      <c r="AB151" s="278"/>
      <c r="AC151" s="278"/>
      <c r="AD151" s="278"/>
      <c r="AE151" s="278"/>
      <c r="AF151" s="278"/>
      <c r="AG151" s="692" t="s">
        <v>129</v>
      </c>
      <c r="AH151" s="692"/>
      <c r="AI151" s="279" t="s">
        <v>35</v>
      </c>
      <c r="AJ151" s="400"/>
      <c r="AK151" s="105"/>
      <c r="AL151" s="105" t="s">
        <v>401</v>
      </c>
      <c r="AM151" s="54" t="s">
        <v>402</v>
      </c>
      <c r="AN151" s="54" t="s">
        <v>140</v>
      </c>
      <c r="AO151" s="54"/>
      <c r="AP151" s="54"/>
      <c r="AQ151" s="54"/>
      <c r="AR151" s="54"/>
      <c r="AS151" s="502"/>
      <c r="AT151" s="608"/>
      <c r="AU151" s="271"/>
      <c r="AY151" s="291"/>
      <c r="BB151" s="291"/>
      <c r="BD151" s="291"/>
      <c r="BH151" s="291"/>
      <c r="BI151" s="558"/>
      <c r="BJ151" s="567"/>
      <c r="BK151" s="597"/>
      <c r="BL151" s="588"/>
    </row>
    <row r="152" spans="1:64" s="4" customFormat="1" ht="12" x14ac:dyDescent="0.2">
      <c r="A152" s="649"/>
      <c r="B152" s="649"/>
      <c r="C152" s="649"/>
      <c r="D152" s="649"/>
      <c r="E152" s="649"/>
      <c r="F152" s="649"/>
      <c r="G152" s="649"/>
      <c r="H152" s="649"/>
      <c r="I152" s="649"/>
      <c r="J152" s="649"/>
      <c r="K152" s="649"/>
      <c r="L152" s="649"/>
      <c r="M152" s="649"/>
      <c r="N152" s="649"/>
      <c r="O152" s="649"/>
      <c r="P152" s="649"/>
      <c r="Q152" s="649"/>
      <c r="R152" s="649"/>
      <c r="S152" s="649"/>
      <c r="T152" s="649"/>
      <c r="U152" s="649"/>
      <c r="V152" s="649"/>
      <c r="W152" s="649"/>
      <c r="X152" s="649"/>
      <c r="Y152" s="649"/>
      <c r="Z152" s="649"/>
      <c r="AA152" s="649"/>
      <c r="AB152" s="649"/>
      <c r="AC152" s="649"/>
      <c r="AD152" s="649"/>
      <c r="AE152" s="649"/>
      <c r="AF152" s="649"/>
      <c r="AG152" s="649"/>
      <c r="AH152" s="649"/>
      <c r="AI152" s="368" t="str">
        <f t="shared" ref="AI152:AI158" si="39">IFERROR(VLOOKUP(A152,$A$200:$AI$444,35,FALSE)*AG152,"")</f>
        <v/>
      </c>
      <c r="AJ152" s="48"/>
      <c r="AK152" s="48" t="b">
        <v>0</v>
      </c>
      <c r="AL152" s="48" t="b">
        <f>$A152="RFC-112"</f>
        <v>0</v>
      </c>
      <c r="AM152" s="48" t="b">
        <f>$A152="RFC-112"</f>
        <v>0</v>
      </c>
      <c r="AN152" s="45" t="b">
        <f>OR($A152="RFC-109",$A152="RFC-110",$A152="RFC-111",$A152="RFC-112")</f>
        <v>0</v>
      </c>
      <c r="AO152" s="45"/>
      <c r="AP152" s="45"/>
      <c r="AQ152" s="45"/>
      <c r="AR152" s="45"/>
      <c r="AS152" s="496" t="str">
        <f t="shared" ref="AS152:AS158" si="40">IF($A152="","",ROW())</f>
        <v/>
      </c>
      <c r="AT152" s="460"/>
      <c r="AU152" s="16"/>
      <c r="AY152" s="454"/>
      <c r="BB152" s="454"/>
      <c r="BD152" s="454"/>
      <c r="BH152" s="454"/>
      <c r="BI152" s="552"/>
      <c r="BJ152" s="561"/>
      <c r="BK152" s="591"/>
      <c r="BL152" s="582"/>
    </row>
    <row r="153" spans="1:64" s="4" customFormat="1" ht="12" x14ac:dyDescent="0.2">
      <c r="A153" s="649"/>
      <c r="B153" s="649"/>
      <c r="C153" s="649"/>
      <c r="D153" s="649"/>
      <c r="E153" s="649"/>
      <c r="F153" s="649"/>
      <c r="G153" s="649"/>
      <c r="H153" s="649"/>
      <c r="I153" s="649"/>
      <c r="J153" s="649"/>
      <c r="K153" s="649"/>
      <c r="L153" s="649"/>
      <c r="M153" s="649"/>
      <c r="N153" s="649"/>
      <c r="O153" s="649"/>
      <c r="P153" s="649"/>
      <c r="Q153" s="649"/>
      <c r="R153" s="649"/>
      <c r="S153" s="649"/>
      <c r="T153" s="649"/>
      <c r="U153" s="649"/>
      <c r="V153" s="649"/>
      <c r="W153" s="649"/>
      <c r="X153" s="649"/>
      <c r="Y153" s="649"/>
      <c r="Z153" s="649"/>
      <c r="AA153" s="649"/>
      <c r="AB153" s="649"/>
      <c r="AC153" s="649"/>
      <c r="AD153" s="649"/>
      <c r="AE153" s="649"/>
      <c r="AF153" s="649"/>
      <c r="AG153" s="649"/>
      <c r="AH153" s="649"/>
      <c r="AI153" s="368" t="str">
        <f t="shared" si="39"/>
        <v/>
      </c>
      <c r="AJ153" s="48"/>
      <c r="AK153" s="48" t="b">
        <v>0</v>
      </c>
      <c r="AL153" s="48" t="b">
        <f t="shared" ref="AL153:AM158" si="41">$A153="RFC-112"</f>
        <v>0</v>
      </c>
      <c r="AM153" s="48" t="b">
        <f t="shared" si="41"/>
        <v>0</v>
      </c>
      <c r="AN153" s="45" t="b">
        <f t="shared" ref="AN153:AN158" si="42">OR($A153="RFC-109",$A153="RFC-110",$A153="RFC-111",$A153="RFC-112")</f>
        <v>0</v>
      </c>
      <c r="AO153" s="45"/>
      <c r="AP153" s="45"/>
      <c r="AQ153" s="45"/>
      <c r="AR153" s="45"/>
      <c r="AS153" s="496" t="str">
        <f t="shared" si="40"/>
        <v/>
      </c>
      <c r="AT153" s="460"/>
      <c r="AU153" s="16"/>
      <c r="AY153" s="454"/>
      <c r="BB153" s="454"/>
      <c r="BD153" s="454"/>
      <c r="BH153" s="454"/>
      <c r="BI153" s="552"/>
      <c r="BJ153" s="561"/>
      <c r="BK153" s="591"/>
      <c r="BL153" s="582"/>
    </row>
    <row r="154" spans="1:64" s="349" customFormat="1" ht="12" x14ac:dyDescent="0.2">
      <c r="A154" s="649"/>
      <c r="B154" s="649"/>
      <c r="C154" s="649"/>
      <c r="D154" s="649"/>
      <c r="E154" s="649"/>
      <c r="F154" s="649"/>
      <c r="G154" s="649"/>
      <c r="H154" s="649"/>
      <c r="I154" s="649"/>
      <c r="J154" s="649"/>
      <c r="K154" s="649"/>
      <c r="L154" s="649"/>
      <c r="M154" s="649"/>
      <c r="N154" s="649"/>
      <c r="O154" s="649"/>
      <c r="P154" s="649"/>
      <c r="Q154" s="649"/>
      <c r="R154" s="649"/>
      <c r="S154" s="649"/>
      <c r="T154" s="649"/>
      <c r="U154" s="649"/>
      <c r="V154" s="649"/>
      <c r="W154" s="649"/>
      <c r="X154" s="649"/>
      <c r="Y154" s="649"/>
      <c r="Z154" s="649"/>
      <c r="AA154" s="649"/>
      <c r="AB154" s="649"/>
      <c r="AC154" s="649"/>
      <c r="AD154" s="649"/>
      <c r="AE154" s="649"/>
      <c r="AF154" s="649"/>
      <c r="AG154" s="649"/>
      <c r="AH154" s="649"/>
      <c r="AI154" s="368" t="str">
        <f t="shared" si="39"/>
        <v/>
      </c>
      <c r="AJ154" s="48"/>
      <c r="AK154" s="48" t="b">
        <v>0</v>
      </c>
      <c r="AL154" s="48" t="b">
        <f t="shared" si="41"/>
        <v>0</v>
      </c>
      <c r="AM154" s="48" t="b">
        <f t="shared" si="41"/>
        <v>0</v>
      </c>
      <c r="AN154" s="45" t="b">
        <f t="shared" si="42"/>
        <v>0</v>
      </c>
      <c r="AO154" s="45"/>
      <c r="AP154" s="45"/>
      <c r="AQ154" s="45"/>
      <c r="AR154" s="45"/>
      <c r="AS154" s="496" t="str">
        <f t="shared" si="40"/>
        <v/>
      </c>
      <c r="AT154" s="460"/>
      <c r="AU154" s="16"/>
      <c r="AY154" s="454"/>
      <c r="BB154" s="454"/>
      <c r="BD154" s="454"/>
      <c r="BH154" s="454"/>
      <c r="BI154" s="552"/>
      <c r="BJ154" s="561"/>
      <c r="BK154" s="591"/>
      <c r="BL154" s="582"/>
    </row>
    <row r="155" spans="1:64" s="349" customFormat="1" ht="12" x14ac:dyDescent="0.2">
      <c r="A155" s="649"/>
      <c r="B155" s="649"/>
      <c r="C155" s="649"/>
      <c r="D155" s="649"/>
      <c r="E155" s="649"/>
      <c r="F155" s="649"/>
      <c r="G155" s="649"/>
      <c r="H155" s="649"/>
      <c r="I155" s="649"/>
      <c r="J155" s="649"/>
      <c r="K155" s="649"/>
      <c r="L155" s="649"/>
      <c r="M155" s="649"/>
      <c r="N155" s="649"/>
      <c r="O155" s="649"/>
      <c r="P155" s="649"/>
      <c r="Q155" s="649"/>
      <c r="R155" s="649"/>
      <c r="S155" s="649"/>
      <c r="T155" s="649"/>
      <c r="U155" s="649"/>
      <c r="V155" s="649"/>
      <c r="W155" s="649"/>
      <c r="X155" s="649"/>
      <c r="Y155" s="649"/>
      <c r="Z155" s="649"/>
      <c r="AA155" s="649"/>
      <c r="AB155" s="649"/>
      <c r="AC155" s="649"/>
      <c r="AD155" s="649"/>
      <c r="AE155" s="649"/>
      <c r="AF155" s="649"/>
      <c r="AG155" s="649"/>
      <c r="AH155" s="649"/>
      <c r="AI155" s="368" t="str">
        <f t="shared" si="39"/>
        <v/>
      </c>
      <c r="AJ155" s="48"/>
      <c r="AK155" s="48" t="b">
        <v>0</v>
      </c>
      <c r="AL155" s="48" t="b">
        <f t="shared" si="41"/>
        <v>0</v>
      </c>
      <c r="AM155" s="48" t="b">
        <f t="shared" si="41"/>
        <v>0</v>
      </c>
      <c r="AN155" s="45" t="b">
        <f t="shared" si="42"/>
        <v>0</v>
      </c>
      <c r="AO155" s="45"/>
      <c r="AP155" s="45"/>
      <c r="AQ155" s="45"/>
      <c r="AR155" s="45"/>
      <c r="AS155" s="496" t="str">
        <f t="shared" si="40"/>
        <v/>
      </c>
      <c r="AT155" s="460"/>
      <c r="AU155" s="16"/>
      <c r="AY155" s="454"/>
      <c r="BB155" s="454"/>
      <c r="BD155" s="454"/>
      <c r="BH155" s="454"/>
      <c r="BI155" s="552"/>
      <c r="BJ155" s="561"/>
      <c r="BK155" s="591"/>
      <c r="BL155" s="582"/>
    </row>
    <row r="156" spans="1:64" s="4" customFormat="1" ht="12" x14ac:dyDescent="0.2">
      <c r="A156" s="649"/>
      <c r="B156" s="649"/>
      <c r="C156" s="649"/>
      <c r="D156" s="649"/>
      <c r="E156" s="649"/>
      <c r="F156" s="649"/>
      <c r="G156" s="649"/>
      <c r="H156" s="649"/>
      <c r="I156" s="649"/>
      <c r="J156" s="649"/>
      <c r="K156" s="649"/>
      <c r="L156" s="649"/>
      <c r="M156" s="649"/>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368" t="str">
        <f t="shared" si="39"/>
        <v/>
      </c>
      <c r="AJ156" s="48"/>
      <c r="AK156" s="48" t="b">
        <v>0</v>
      </c>
      <c r="AL156" s="48" t="b">
        <f t="shared" si="41"/>
        <v>0</v>
      </c>
      <c r="AM156" s="48" t="b">
        <f t="shared" si="41"/>
        <v>0</v>
      </c>
      <c r="AN156" s="45" t="b">
        <f t="shared" si="42"/>
        <v>0</v>
      </c>
      <c r="AO156" s="45"/>
      <c r="AP156" s="45"/>
      <c r="AQ156" s="45"/>
      <c r="AR156" s="45"/>
      <c r="AS156" s="496" t="str">
        <f t="shared" si="40"/>
        <v/>
      </c>
      <c r="AT156" s="460"/>
      <c r="AU156" s="16"/>
      <c r="AY156" s="454"/>
      <c r="BB156" s="454"/>
      <c r="BD156" s="454"/>
      <c r="BH156" s="454"/>
      <c r="BI156" s="552"/>
      <c r="BJ156" s="561"/>
      <c r="BK156" s="591"/>
      <c r="BL156" s="582"/>
    </row>
    <row r="157" spans="1:64" s="4" customFormat="1" ht="12" x14ac:dyDescent="0.2">
      <c r="A157" s="649"/>
      <c r="B157" s="649"/>
      <c r="C157" s="649"/>
      <c r="D157" s="649"/>
      <c r="E157" s="649"/>
      <c r="F157" s="649"/>
      <c r="G157" s="649"/>
      <c r="H157" s="649"/>
      <c r="I157" s="649"/>
      <c r="J157" s="649"/>
      <c r="K157" s="649"/>
      <c r="L157" s="649"/>
      <c r="M157" s="649"/>
      <c r="N157" s="649"/>
      <c r="O157" s="649"/>
      <c r="P157" s="649"/>
      <c r="Q157" s="649"/>
      <c r="R157" s="649"/>
      <c r="S157" s="649"/>
      <c r="T157" s="649"/>
      <c r="U157" s="649"/>
      <c r="V157" s="649"/>
      <c r="W157" s="649"/>
      <c r="X157" s="649"/>
      <c r="Y157" s="649"/>
      <c r="Z157" s="649"/>
      <c r="AA157" s="649"/>
      <c r="AB157" s="649"/>
      <c r="AC157" s="649"/>
      <c r="AD157" s="649"/>
      <c r="AE157" s="649"/>
      <c r="AF157" s="649"/>
      <c r="AG157" s="649"/>
      <c r="AH157" s="649"/>
      <c r="AI157" s="368" t="str">
        <f t="shared" si="39"/>
        <v/>
      </c>
      <c r="AJ157" s="48"/>
      <c r="AK157" s="48" t="b">
        <v>0</v>
      </c>
      <c r="AL157" s="48" t="b">
        <f t="shared" si="41"/>
        <v>0</v>
      </c>
      <c r="AM157" s="48" t="b">
        <f t="shared" si="41"/>
        <v>0</v>
      </c>
      <c r="AN157" s="45" t="b">
        <f t="shared" si="42"/>
        <v>0</v>
      </c>
      <c r="AO157" s="45"/>
      <c r="AP157" s="45"/>
      <c r="AQ157" s="45"/>
      <c r="AR157" s="45"/>
      <c r="AS157" s="496" t="str">
        <f t="shared" si="40"/>
        <v/>
      </c>
      <c r="AT157" s="460"/>
      <c r="AU157" s="16"/>
      <c r="AY157" s="454"/>
      <c r="BB157" s="454"/>
      <c r="BD157" s="454"/>
      <c r="BH157" s="454"/>
      <c r="BI157" s="552"/>
      <c r="BJ157" s="561"/>
      <c r="BK157" s="591"/>
      <c r="BL157" s="582"/>
    </row>
    <row r="158" spans="1:64" s="4" customFormat="1" ht="12" x14ac:dyDescent="0.2">
      <c r="A158" s="649"/>
      <c r="B158" s="649"/>
      <c r="C158" s="649"/>
      <c r="D158" s="649"/>
      <c r="E158" s="649"/>
      <c r="F158" s="649"/>
      <c r="G158" s="649"/>
      <c r="H158" s="649"/>
      <c r="I158" s="649"/>
      <c r="J158" s="649"/>
      <c r="K158" s="649"/>
      <c r="L158" s="649"/>
      <c r="M158" s="649"/>
      <c r="N158" s="649"/>
      <c r="O158" s="649"/>
      <c r="P158" s="649"/>
      <c r="Q158" s="649"/>
      <c r="R158" s="649"/>
      <c r="S158" s="649"/>
      <c r="T158" s="649"/>
      <c r="U158" s="649"/>
      <c r="V158" s="649"/>
      <c r="W158" s="649"/>
      <c r="X158" s="649"/>
      <c r="Y158" s="649"/>
      <c r="Z158" s="649"/>
      <c r="AA158" s="649"/>
      <c r="AB158" s="649"/>
      <c r="AC158" s="649"/>
      <c r="AD158" s="649"/>
      <c r="AE158" s="649"/>
      <c r="AF158" s="649"/>
      <c r="AG158" s="649"/>
      <c r="AH158" s="649"/>
      <c r="AI158" s="368" t="str">
        <f t="shared" si="39"/>
        <v/>
      </c>
      <c r="AJ158" s="48"/>
      <c r="AK158" s="48" t="b">
        <v>0</v>
      </c>
      <c r="AL158" s="48" t="b">
        <f t="shared" si="41"/>
        <v>0</v>
      </c>
      <c r="AM158" s="48" t="b">
        <f t="shared" si="41"/>
        <v>0</v>
      </c>
      <c r="AN158" s="45" t="b">
        <f t="shared" si="42"/>
        <v>0</v>
      </c>
      <c r="AO158" s="45"/>
      <c r="AP158" s="45"/>
      <c r="AQ158" s="45"/>
      <c r="AR158" s="45"/>
      <c r="AS158" s="496" t="str">
        <f t="shared" si="40"/>
        <v/>
      </c>
      <c r="AT158" s="460"/>
      <c r="AU158" s="16"/>
      <c r="AY158" s="454"/>
      <c r="BB158" s="454"/>
      <c r="BD158" s="454"/>
      <c r="BH158" s="454"/>
      <c r="BI158" s="552"/>
      <c r="BJ158" s="561"/>
      <c r="BK158" s="591"/>
      <c r="BL158" s="582"/>
    </row>
    <row r="159" spans="1:64" s="4" customFormat="1" ht="15" x14ac:dyDescent="0.25">
      <c r="X159" s="509"/>
      <c r="Y159" s="509"/>
      <c r="Z159" s="509"/>
      <c r="AA159" s="509"/>
      <c r="AC159" s="45"/>
      <c r="AD159" s="45"/>
      <c r="AE159" s="46"/>
      <c r="AF159" s="16"/>
      <c r="AG159" s="16"/>
      <c r="AH159" s="16"/>
      <c r="AI159" s="369">
        <f>SUM(AI152:AI158)</f>
        <v>0</v>
      </c>
      <c r="AJ159" s="50"/>
      <c r="AK159" s="48"/>
      <c r="AL159" s="48"/>
      <c r="AM159" s="45"/>
      <c r="AN159" s="45"/>
      <c r="AO159" s="45"/>
      <c r="AP159" s="45"/>
      <c r="AQ159" s="45"/>
      <c r="AR159" s="45"/>
      <c r="AS159" s="496"/>
      <c r="AT159" s="460"/>
      <c r="AU159" s="16"/>
      <c r="AY159" s="454"/>
      <c r="BB159" s="454"/>
      <c r="BD159" s="454"/>
      <c r="BH159" s="454"/>
      <c r="BI159" s="552"/>
      <c r="BJ159" s="561"/>
      <c r="BK159" s="591"/>
      <c r="BL159" s="582"/>
    </row>
    <row r="160" spans="1:64" s="29" customFormat="1" ht="16.5" x14ac:dyDescent="0.3">
      <c r="A160" s="28" t="s">
        <v>370</v>
      </c>
      <c r="T160" s="30"/>
      <c r="Y160" s="31"/>
      <c r="Z160" s="31"/>
      <c r="AA160" s="31"/>
      <c r="AB160" s="31"/>
      <c r="AE160" s="31"/>
      <c r="AF160" s="31"/>
      <c r="AI160" s="50"/>
      <c r="AJ160" s="51"/>
      <c r="AK160" s="103"/>
      <c r="AL160" s="103"/>
      <c r="AM160" s="104"/>
      <c r="AN160" s="104"/>
      <c r="AO160" s="104"/>
      <c r="AP160" s="104"/>
      <c r="AQ160" s="104"/>
      <c r="AR160" s="104"/>
      <c r="AS160" s="501"/>
      <c r="AT160" s="617"/>
      <c r="AU160" s="403"/>
      <c r="AY160" s="350"/>
      <c r="BB160" s="350"/>
      <c r="BD160" s="350"/>
      <c r="BH160" s="350"/>
      <c r="BI160" s="557"/>
      <c r="BJ160" s="566"/>
      <c r="BK160" s="596"/>
      <c r="BL160" s="587"/>
    </row>
    <row r="161" spans="1:64" s="27" customFormat="1" ht="16.5" x14ac:dyDescent="0.3">
      <c r="A161" s="278" t="s">
        <v>33</v>
      </c>
      <c r="B161" s="278"/>
      <c r="C161" s="278"/>
      <c r="D161" s="282" t="s">
        <v>580</v>
      </c>
      <c r="J161" s="278"/>
      <c r="K161" s="509" t="s">
        <v>336</v>
      </c>
      <c r="L161" s="278"/>
      <c r="M161" s="278"/>
      <c r="O161" s="509" t="s">
        <v>337</v>
      </c>
      <c r="P161" s="278"/>
      <c r="Q161" s="278"/>
      <c r="R161" s="278" t="s">
        <v>228</v>
      </c>
      <c r="S161" s="278"/>
      <c r="T161" s="278"/>
      <c r="U161" s="278"/>
      <c r="V161" s="278"/>
      <c r="W161" s="278"/>
      <c r="X161" s="278"/>
      <c r="Z161" s="342"/>
      <c r="AA161" s="291" t="s">
        <v>581</v>
      </c>
      <c r="AB161" s="278"/>
      <c r="AC161" s="278"/>
      <c r="AD161" s="278"/>
      <c r="AE161" s="278"/>
      <c r="AF161" s="278"/>
      <c r="AG161" s="692" t="s">
        <v>129</v>
      </c>
      <c r="AH161" s="692"/>
      <c r="AI161" s="279" t="s">
        <v>35</v>
      </c>
      <c r="AJ161" s="48"/>
      <c r="AK161" s="105"/>
      <c r="AL161" s="105" t="s">
        <v>403</v>
      </c>
      <c r="AM161" s="54" t="s">
        <v>337</v>
      </c>
      <c r="AN161" s="54" t="s">
        <v>228</v>
      </c>
      <c r="AO161" s="54"/>
      <c r="AP161" s="54"/>
      <c r="AQ161" s="54"/>
      <c r="AR161" s="54"/>
      <c r="AS161" s="502"/>
      <c r="AT161" s="608"/>
      <c r="AU161" s="271"/>
      <c r="AY161" s="291"/>
      <c r="BB161" s="291"/>
      <c r="BD161" s="291"/>
      <c r="BH161" s="291"/>
      <c r="BI161" s="558" t="s">
        <v>672</v>
      </c>
      <c r="BJ161" s="567" t="s">
        <v>673</v>
      </c>
      <c r="BK161" s="597" t="s">
        <v>755</v>
      </c>
      <c r="BL161" s="588" t="s">
        <v>693</v>
      </c>
    </row>
    <row r="162" spans="1:64" s="4" customFormat="1" ht="12" x14ac:dyDescent="0.2">
      <c r="A162" s="649"/>
      <c r="B162" s="649"/>
      <c r="C162" s="649"/>
      <c r="D162" s="649"/>
      <c r="E162" s="649"/>
      <c r="F162" s="649"/>
      <c r="G162" s="649"/>
      <c r="H162" s="649"/>
      <c r="I162" s="649"/>
      <c r="J162" s="649"/>
      <c r="K162" s="651"/>
      <c r="L162" s="651"/>
      <c r="M162" s="651"/>
      <c r="N162" s="651"/>
      <c r="O162" s="651"/>
      <c r="P162" s="651"/>
      <c r="Q162" s="651"/>
      <c r="R162" s="651"/>
      <c r="S162" s="651"/>
      <c r="T162" s="651"/>
      <c r="U162" s="651"/>
      <c r="V162" s="651"/>
      <c r="W162" s="651"/>
      <c r="X162" s="651"/>
      <c r="Y162" s="651"/>
      <c r="Z162" s="651"/>
      <c r="AA162" s="651"/>
      <c r="AB162" s="651"/>
      <c r="AC162" s="651"/>
      <c r="AD162" s="651"/>
      <c r="AE162" s="651"/>
      <c r="AF162" s="651"/>
      <c r="AG162" s="649"/>
      <c r="AH162" s="649"/>
      <c r="AI162" s="368" t="str">
        <f t="shared" ref="AI162:AI169" si="43">IFERROR(VLOOKUP(A162,$A$200:$AI$444,35,FALSE)*AG162,"")</f>
        <v/>
      </c>
      <c r="AJ162" s="48"/>
      <c r="AK162" s="48" t="b">
        <v>0</v>
      </c>
      <c r="AL162" s="48" t="b">
        <f>OR($A162="REF-101",$A162="REF-102",$A162="REF-103",$A162="REF-104",$A162="REF-105",$A162="REF-106",$A162="REF-107",$A162="REF-108",$A162="REF-109",$A162="REF-110",$A162="REF-111",$A162="REF-112",$A162="REF-113",$A162="REF-114",$A162="REF-115",$A162="REF-116")</f>
        <v>0</v>
      </c>
      <c r="AM162" s="48" t="b">
        <f>OR($A162="REF-101",$A162="REF-102",$A162="REF-103",$A162="REF-104",$A162="REF-105",$A162="REF-106",$A162="REF-107",$A162="REF-108",$A162="REF-109",$A162="REF-110",$A162="REF-111",$A162="REF-112",$A162="REF-113",$A162="REF-114",$A162="REF-115",$A162="REF-116")</f>
        <v>0</v>
      </c>
      <c r="AN162" s="45" t="b">
        <f>OR($A162="REF-117",$A162="REF-118")</f>
        <v>0</v>
      </c>
      <c r="AO162" s="45"/>
      <c r="AP162" s="45"/>
      <c r="AQ162" s="45"/>
      <c r="AR162" s="45"/>
      <c r="AS162" s="496" t="str">
        <f t="shared" ref="AS162:AS169" si="44">IF($A162="","",ROW())</f>
        <v/>
      </c>
      <c r="AT162" s="460"/>
      <c r="AU162" s="16"/>
      <c r="AY162" s="454"/>
      <c r="BB162" s="454"/>
      <c r="BD162" s="454"/>
      <c r="BH162" s="454"/>
      <c r="BI162" s="552" t="str">
        <f>IFERROR(IF(OR(A162="REF-117",A162="REF-118"),"",VLOOKUP(A162,'background information'!$B$194:$F$209,4,FALSE)*AG162),"")</f>
        <v/>
      </c>
      <c r="BJ162" s="561" t="str">
        <f>IFERROR(IF(OR(A162="REF-117",A162="REF-118"),"",VLOOKUP(A162,'background information'!B$194:F$209,5,FALSE)*AG162),"")</f>
        <v/>
      </c>
      <c r="BK162" s="591"/>
      <c r="BL162" s="582" t="str">
        <f>IF(OR(A162="REF-117",A162="REF-118",ISBLANK(A162)),"",IF(OR(ISBLANK(BJ162),BJ162=0),ROW(),""))</f>
        <v/>
      </c>
    </row>
    <row r="163" spans="1:64" s="4" customFormat="1" ht="12" x14ac:dyDescent="0.2">
      <c r="A163" s="649"/>
      <c r="B163" s="649"/>
      <c r="C163" s="649"/>
      <c r="D163" s="649"/>
      <c r="E163" s="649"/>
      <c r="F163" s="649"/>
      <c r="G163" s="649"/>
      <c r="H163" s="649"/>
      <c r="I163" s="649"/>
      <c r="J163" s="649"/>
      <c r="K163" s="651"/>
      <c r="L163" s="651"/>
      <c r="M163" s="651"/>
      <c r="N163" s="651"/>
      <c r="O163" s="651"/>
      <c r="P163" s="651"/>
      <c r="Q163" s="651"/>
      <c r="R163" s="651"/>
      <c r="S163" s="651"/>
      <c r="T163" s="651"/>
      <c r="U163" s="651"/>
      <c r="V163" s="651"/>
      <c r="W163" s="651"/>
      <c r="X163" s="651"/>
      <c r="Y163" s="651"/>
      <c r="Z163" s="651"/>
      <c r="AA163" s="651"/>
      <c r="AB163" s="651"/>
      <c r="AC163" s="651"/>
      <c r="AD163" s="651"/>
      <c r="AE163" s="651"/>
      <c r="AF163" s="651"/>
      <c r="AG163" s="649"/>
      <c r="AH163" s="649"/>
      <c r="AI163" s="368" t="str">
        <f t="shared" si="43"/>
        <v/>
      </c>
      <c r="AJ163" s="48"/>
      <c r="AK163" s="48" t="b">
        <v>0</v>
      </c>
      <c r="AL163" s="48" t="b">
        <f t="shared" ref="AL163:AM169" si="45">OR($A163="REF-101",$A163="REF-102",$A163="REF-103",$A163="REF-104",$A163="REF-105",$A163="REF-106",$A163="REF-107",$A163="REF-108",$A163="REF-109",$A163="REF-110",$A163="REF-111",$A163="REF-112",$A163="REF-113",$A163="REF-114",$A163="REF-115",$A163="REF-116")</f>
        <v>0</v>
      </c>
      <c r="AM163" s="48" t="b">
        <f t="shared" si="45"/>
        <v>0</v>
      </c>
      <c r="AN163" s="45" t="b">
        <f t="shared" ref="AN163:AN169" si="46">OR($A163="REF-117",$A163="REF-118")</f>
        <v>0</v>
      </c>
      <c r="AO163" s="45"/>
      <c r="AP163" s="45"/>
      <c r="AQ163" s="45"/>
      <c r="AR163" s="45"/>
      <c r="AS163" s="496" t="str">
        <f t="shared" si="44"/>
        <v/>
      </c>
      <c r="AT163" s="460"/>
      <c r="AU163" s="16"/>
      <c r="AY163" s="454"/>
      <c r="BB163" s="454"/>
      <c r="BD163" s="454"/>
      <c r="BH163" s="454"/>
      <c r="BI163" s="552" t="str">
        <f>IFERROR(IF(OR(A163="REF-117",A163="REF-118"),"",VLOOKUP(A163,'background information'!B195:F210,4)*AG163),"")</f>
        <v/>
      </c>
      <c r="BJ163" s="561" t="str">
        <f>IFERROR(IF(OR(A163="REF-117",A163="REF-118"),"",VLOOKUP(A163,'background information'!B$194:F$209,5,FALSE)*AG163),"")</f>
        <v/>
      </c>
      <c r="BK163" s="591"/>
      <c r="BL163" s="582" t="str">
        <f t="shared" ref="BL163:BL169" si="47">IF(OR(A163="REF-117",A163="REF-118",ISBLANK(A163)),"",IF(OR(ISBLANK(BJ163),BJ163=0),ROW(),""))</f>
        <v/>
      </c>
    </row>
    <row r="164" spans="1:64" s="349" customFormat="1" ht="12" x14ac:dyDescent="0.2">
      <c r="A164" s="649"/>
      <c r="B164" s="649"/>
      <c r="C164" s="649"/>
      <c r="D164" s="649"/>
      <c r="E164" s="649"/>
      <c r="F164" s="649"/>
      <c r="G164" s="649"/>
      <c r="H164" s="649"/>
      <c r="I164" s="649"/>
      <c r="J164" s="649"/>
      <c r="K164" s="651"/>
      <c r="L164" s="651"/>
      <c r="M164" s="651"/>
      <c r="N164" s="651"/>
      <c r="O164" s="651"/>
      <c r="P164" s="651"/>
      <c r="Q164" s="651"/>
      <c r="R164" s="651"/>
      <c r="S164" s="651"/>
      <c r="T164" s="651"/>
      <c r="U164" s="651"/>
      <c r="V164" s="651"/>
      <c r="W164" s="651"/>
      <c r="X164" s="651"/>
      <c r="Y164" s="651"/>
      <c r="Z164" s="651"/>
      <c r="AA164" s="651"/>
      <c r="AB164" s="651"/>
      <c r="AC164" s="651"/>
      <c r="AD164" s="651"/>
      <c r="AE164" s="651"/>
      <c r="AF164" s="651"/>
      <c r="AG164" s="649"/>
      <c r="AH164" s="649"/>
      <c r="AI164" s="368" t="str">
        <f t="shared" si="43"/>
        <v/>
      </c>
      <c r="AJ164" s="48"/>
      <c r="AK164" s="48" t="b">
        <v>0</v>
      </c>
      <c r="AL164" s="48" t="b">
        <f t="shared" si="45"/>
        <v>0</v>
      </c>
      <c r="AM164" s="48" t="b">
        <f t="shared" si="45"/>
        <v>0</v>
      </c>
      <c r="AN164" s="45" t="b">
        <f t="shared" si="46"/>
        <v>0</v>
      </c>
      <c r="AO164" s="45"/>
      <c r="AP164" s="45"/>
      <c r="AQ164" s="45"/>
      <c r="AR164" s="45"/>
      <c r="AS164" s="496" t="str">
        <f t="shared" si="44"/>
        <v/>
      </c>
      <c r="AT164" s="460"/>
      <c r="AU164" s="16"/>
      <c r="AY164" s="454"/>
      <c r="BB164" s="454"/>
      <c r="BD164" s="454"/>
      <c r="BH164" s="454"/>
      <c r="BI164" s="552" t="str">
        <f>IFERROR(IF(OR(A164="REF-117",A164="REF-118"),"",VLOOKUP(A164,'background information'!B196:F211,4)*AG164),"")</f>
        <v/>
      </c>
      <c r="BJ164" s="561" t="str">
        <f>IFERROR(IF(OR(A164="REF-117",A164="REF-118"),"",VLOOKUP(A164,'background information'!B$194:F$209,5,FALSE)*AG164),"")</f>
        <v/>
      </c>
      <c r="BK164" s="591"/>
      <c r="BL164" s="582" t="str">
        <f t="shared" si="47"/>
        <v/>
      </c>
    </row>
    <row r="165" spans="1:64" s="349" customFormat="1" ht="12" x14ac:dyDescent="0.2">
      <c r="A165" s="649"/>
      <c r="B165" s="649"/>
      <c r="C165" s="649"/>
      <c r="D165" s="649"/>
      <c r="E165" s="649"/>
      <c r="F165" s="649"/>
      <c r="G165" s="649"/>
      <c r="H165" s="649"/>
      <c r="I165" s="649"/>
      <c r="J165" s="649"/>
      <c r="K165" s="651"/>
      <c r="L165" s="651"/>
      <c r="M165" s="651"/>
      <c r="N165" s="651"/>
      <c r="O165" s="651"/>
      <c r="P165" s="651"/>
      <c r="Q165" s="651"/>
      <c r="R165" s="651"/>
      <c r="S165" s="651"/>
      <c r="T165" s="651"/>
      <c r="U165" s="651"/>
      <c r="V165" s="651"/>
      <c r="W165" s="651"/>
      <c r="X165" s="651"/>
      <c r="Y165" s="651"/>
      <c r="Z165" s="651"/>
      <c r="AA165" s="651"/>
      <c r="AB165" s="651"/>
      <c r="AC165" s="651"/>
      <c r="AD165" s="651"/>
      <c r="AE165" s="651"/>
      <c r="AF165" s="651"/>
      <c r="AG165" s="649"/>
      <c r="AH165" s="649"/>
      <c r="AI165" s="368" t="str">
        <f t="shared" si="43"/>
        <v/>
      </c>
      <c r="AJ165" s="48"/>
      <c r="AK165" s="48" t="b">
        <v>0</v>
      </c>
      <c r="AL165" s="48" t="b">
        <f t="shared" si="45"/>
        <v>0</v>
      </c>
      <c r="AM165" s="48" t="b">
        <f t="shared" si="45"/>
        <v>0</v>
      </c>
      <c r="AN165" s="45" t="b">
        <f t="shared" si="46"/>
        <v>0</v>
      </c>
      <c r="AO165" s="45"/>
      <c r="AP165" s="45"/>
      <c r="AQ165" s="45"/>
      <c r="AR165" s="45"/>
      <c r="AS165" s="496" t="str">
        <f t="shared" si="44"/>
        <v/>
      </c>
      <c r="AT165" s="460"/>
      <c r="AU165" s="16"/>
      <c r="AY165" s="454"/>
      <c r="BB165" s="454"/>
      <c r="BD165" s="454"/>
      <c r="BH165" s="454"/>
      <c r="BI165" s="552" t="str">
        <f>IFERROR(IF(OR(A165="REF-117",A165="REF-118"),"",VLOOKUP(A165,'background information'!B197:F212,4)*AG165),"")</f>
        <v/>
      </c>
      <c r="BJ165" s="561" t="str">
        <f>IFERROR(IF(OR(A165="REF-117",A165="REF-118"),"",VLOOKUP(A165,'background information'!B$194:F$209,5,FALSE)*AG165),"")</f>
        <v/>
      </c>
      <c r="BK165" s="591"/>
      <c r="BL165" s="582" t="str">
        <f t="shared" si="47"/>
        <v/>
      </c>
    </row>
    <row r="166" spans="1:64" s="349" customFormat="1" ht="12" x14ac:dyDescent="0.2">
      <c r="A166" s="649"/>
      <c r="B166" s="649"/>
      <c r="C166" s="649"/>
      <c r="D166" s="649"/>
      <c r="E166" s="649"/>
      <c r="F166" s="649"/>
      <c r="G166" s="649"/>
      <c r="H166" s="649"/>
      <c r="I166" s="649"/>
      <c r="J166" s="649"/>
      <c r="K166" s="651"/>
      <c r="L166" s="651"/>
      <c r="M166" s="651"/>
      <c r="N166" s="651"/>
      <c r="O166" s="651"/>
      <c r="P166" s="651"/>
      <c r="Q166" s="651"/>
      <c r="R166" s="651"/>
      <c r="S166" s="651"/>
      <c r="T166" s="651"/>
      <c r="U166" s="651"/>
      <c r="V166" s="651"/>
      <c r="W166" s="651"/>
      <c r="X166" s="651"/>
      <c r="Y166" s="651"/>
      <c r="Z166" s="651"/>
      <c r="AA166" s="651"/>
      <c r="AB166" s="651"/>
      <c r="AC166" s="651"/>
      <c r="AD166" s="651"/>
      <c r="AE166" s="651"/>
      <c r="AF166" s="651"/>
      <c r="AG166" s="649"/>
      <c r="AH166" s="649"/>
      <c r="AI166" s="368" t="str">
        <f t="shared" si="43"/>
        <v/>
      </c>
      <c r="AJ166" s="48"/>
      <c r="AK166" s="48" t="b">
        <v>0</v>
      </c>
      <c r="AL166" s="48" t="b">
        <f t="shared" si="45"/>
        <v>0</v>
      </c>
      <c r="AM166" s="48" t="b">
        <f t="shared" si="45"/>
        <v>0</v>
      </c>
      <c r="AN166" s="45" t="b">
        <f t="shared" si="46"/>
        <v>0</v>
      </c>
      <c r="AO166" s="45"/>
      <c r="AP166" s="45"/>
      <c r="AQ166" s="45"/>
      <c r="AR166" s="45"/>
      <c r="AS166" s="496" t="str">
        <f t="shared" si="44"/>
        <v/>
      </c>
      <c r="AT166" s="460"/>
      <c r="AU166" s="16"/>
      <c r="AY166" s="454"/>
      <c r="BB166" s="454"/>
      <c r="BD166" s="454"/>
      <c r="BH166" s="454"/>
      <c r="BI166" s="552" t="str">
        <f>IFERROR(IF(OR(A166="REF-117",A166="REF-118"),"",VLOOKUP(A166,'background information'!B198:F213,4)*AG166),"")</f>
        <v/>
      </c>
      <c r="BJ166" s="561" t="str">
        <f>IFERROR(IF(OR(A166="REF-117",A166="REF-118"),"",VLOOKUP(A166,'background information'!B$194:F$209,5,FALSE)*AG166),"")</f>
        <v/>
      </c>
      <c r="BK166" s="591"/>
      <c r="BL166" s="582" t="str">
        <f t="shared" si="47"/>
        <v/>
      </c>
    </row>
    <row r="167" spans="1:64" s="349" customFormat="1" ht="12" x14ac:dyDescent="0.2">
      <c r="A167" s="649"/>
      <c r="B167" s="649"/>
      <c r="C167" s="649"/>
      <c r="D167" s="649"/>
      <c r="E167" s="649"/>
      <c r="F167" s="649"/>
      <c r="G167" s="649"/>
      <c r="H167" s="649"/>
      <c r="I167" s="649"/>
      <c r="J167" s="649"/>
      <c r="K167" s="651"/>
      <c r="L167" s="651"/>
      <c r="M167" s="651"/>
      <c r="N167" s="651"/>
      <c r="O167" s="651"/>
      <c r="P167" s="651"/>
      <c r="Q167" s="651"/>
      <c r="R167" s="651"/>
      <c r="S167" s="651"/>
      <c r="T167" s="651"/>
      <c r="U167" s="651"/>
      <c r="V167" s="651"/>
      <c r="W167" s="651"/>
      <c r="X167" s="651"/>
      <c r="Y167" s="651"/>
      <c r="Z167" s="651"/>
      <c r="AA167" s="651"/>
      <c r="AB167" s="651"/>
      <c r="AC167" s="651"/>
      <c r="AD167" s="651"/>
      <c r="AE167" s="651"/>
      <c r="AF167" s="651"/>
      <c r="AG167" s="649"/>
      <c r="AH167" s="649"/>
      <c r="AI167" s="368" t="str">
        <f t="shared" si="43"/>
        <v/>
      </c>
      <c r="AJ167" s="48"/>
      <c r="AK167" s="48" t="b">
        <v>0</v>
      </c>
      <c r="AL167" s="48" t="b">
        <f t="shared" si="45"/>
        <v>0</v>
      </c>
      <c r="AM167" s="48" t="b">
        <f t="shared" si="45"/>
        <v>0</v>
      </c>
      <c r="AN167" s="45" t="b">
        <f t="shared" si="46"/>
        <v>0</v>
      </c>
      <c r="AO167" s="45"/>
      <c r="AP167" s="45"/>
      <c r="AQ167" s="45"/>
      <c r="AR167" s="45"/>
      <c r="AS167" s="496" t="str">
        <f t="shared" si="44"/>
        <v/>
      </c>
      <c r="AT167" s="460"/>
      <c r="AU167" s="16"/>
      <c r="AY167" s="454"/>
      <c r="BB167" s="454"/>
      <c r="BD167" s="454"/>
      <c r="BH167" s="454"/>
      <c r="BI167" s="552" t="str">
        <f>IFERROR(IF(OR(A167="REF-117",A167="REF-118"),"",VLOOKUP(A167,'background information'!B199:F214,4)*AG167),"")</f>
        <v/>
      </c>
      <c r="BJ167" s="561" t="str">
        <f>IFERROR(IF(OR(A167="REF-117",A167="REF-118"),"",VLOOKUP(A167,'background information'!B$194:F$209,5,FALSE)*AG167),"")</f>
        <v/>
      </c>
      <c r="BK167" s="591"/>
      <c r="BL167" s="582" t="str">
        <f t="shared" si="47"/>
        <v/>
      </c>
    </row>
    <row r="168" spans="1:64" s="349" customFormat="1" ht="12" x14ac:dyDescent="0.2">
      <c r="A168" s="649"/>
      <c r="B168" s="649"/>
      <c r="C168" s="649"/>
      <c r="D168" s="649"/>
      <c r="E168" s="649"/>
      <c r="F168" s="649"/>
      <c r="G168" s="649"/>
      <c r="H168" s="649"/>
      <c r="I168" s="649"/>
      <c r="J168" s="649"/>
      <c r="K168" s="651"/>
      <c r="L168" s="651"/>
      <c r="M168" s="651"/>
      <c r="N168" s="651"/>
      <c r="O168" s="651"/>
      <c r="P168" s="651"/>
      <c r="Q168" s="651"/>
      <c r="R168" s="651"/>
      <c r="S168" s="651"/>
      <c r="T168" s="651"/>
      <c r="U168" s="651"/>
      <c r="V168" s="651"/>
      <c r="W168" s="651"/>
      <c r="X168" s="651"/>
      <c r="Y168" s="651"/>
      <c r="Z168" s="651"/>
      <c r="AA168" s="651"/>
      <c r="AB168" s="651"/>
      <c r="AC168" s="651"/>
      <c r="AD168" s="651"/>
      <c r="AE168" s="651"/>
      <c r="AF168" s="651"/>
      <c r="AG168" s="649"/>
      <c r="AH168" s="649"/>
      <c r="AI168" s="368" t="str">
        <f t="shared" si="43"/>
        <v/>
      </c>
      <c r="AJ168" s="48"/>
      <c r="AK168" s="48" t="b">
        <v>0</v>
      </c>
      <c r="AL168" s="48" t="b">
        <f t="shared" si="45"/>
        <v>0</v>
      </c>
      <c r="AM168" s="48" t="b">
        <f t="shared" si="45"/>
        <v>0</v>
      </c>
      <c r="AN168" s="45" t="b">
        <f t="shared" si="46"/>
        <v>0</v>
      </c>
      <c r="AO168" s="45"/>
      <c r="AP168" s="45"/>
      <c r="AQ168" s="45"/>
      <c r="AR168" s="45"/>
      <c r="AS168" s="496" t="str">
        <f t="shared" si="44"/>
        <v/>
      </c>
      <c r="AT168" s="460"/>
      <c r="AU168" s="16"/>
      <c r="AY168" s="454"/>
      <c r="BB168" s="454"/>
      <c r="BD168" s="454"/>
      <c r="BH168" s="454"/>
      <c r="BI168" s="552" t="str">
        <f>IFERROR(IF(OR(A168="REF-117",A168="REF-118"),"",VLOOKUP(A168,'background information'!B200:F215,4)*AG168),"")</f>
        <v/>
      </c>
      <c r="BJ168" s="561" t="str">
        <f>IFERROR(IF(OR(A168="REF-117",A168="REF-118"),"",VLOOKUP(A168,'background information'!B$194:F$209,5,FALSE)*AG168),"")</f>
        <v/>
      </c>
      <c r="BK168" s="591"/>
      <c r="BL168" s="582" t="str">
        <f t="shared" si="47"/>
        <v/>
      </c>
    </row>
    <row r="169" spans="1:64" s="349" customFormat="1" ht="12" x14ac:dyDescent="0.2">
      <c r="A169" s="649"/>
      <c r="B169" s="649"/>
      <c r="C169" s="649"/>
      <c r="D169" s="649"/>
      <c r="E169" s="649"/>
      <c r="F169" s="649"/>
      <c r="G169" s="649"/>
      <c r="H169" s="649"/>
      <c r="I169" s="649"/>
      <c r="J169" s="649"/>
      <c r="K169" s="651"/>
      <c r="L169" s="651"/>
      <c r="M169" s="651"/>
      <c r="N169" s="651"/>
      <c r="O169" s="651"/>
      <c r="P169" s="651"/>
      <c r="Q169" s="651"/>
      <c r="R169" s="651"/>
      <c r="S169" s="651"/>
      <c r="T169" s="651"/>
      <c r="U169" s="651"/>
      <c r="V169" s="651"/>
      <c r="W169" s="651"/>
      <c r="X169" s="651"/>
      <c r="Y169" s="651"/>
      <c r="Z169" s="651"/>
      <c r="AA169" s="651"/>
      <c r="AB169" s="651"/>
      <c r="AC169" s="651"/>
      <c r="AD169" s="651"/>
      <c r="AE169" s="651"/>
      <c r="AF169" s="651"/>
      <c r="AG169" s="649"/>
      <c r="AH169" s="649"/>
      <c r="AI169" s="368" t="str">
        <f t="shared" si="43"/>
        <v/>
      </c>
      <c r="AJ169" s="48"/>
      <c r="AK169" s="48" t="b">
        <v>0</v>
      </c>
      <c r="AL169" s="48" t="b">
        <f t="shared" si="45"/>
        <v>0</v>
      </c>
      <c r="AM169" s="48" t="b">
        <f t="shared" si="45"/>
        <v>0</v>
      </c>
      <c r="AN169" s="45" t="b">
        <f t="shared" si="46"/>
        <v>0</v>
      </c>
      <c r="AO169" s="45"/>
      <c r="AP169" s="45"/>
      <c r="AQ169" s="45"/>
      <c r="AR169" s="45"/>
      <c r="AS169" s="496" t="str">
        <f t="shared" si="44"/>
        <v/>
      </c>
      <c r="AT169" s="460"/>
      <c r="AU169" s="16"/>
      <c r="AY169" s="454"/>
      <c r="BB169" s="454"/>
      <c r="BD169" s="454"/>
      <c r="BH169" s="454"/>
      <c r="BI169" s="552" t="str">
        <f>IFERROR(IF(OR(A169="REF-117",A169="REF-118"),"",VLOOKUP(A169,'background information'!B201:F216,4)*AG169),"")</f>
        <v/>
      </c>
      <c r="BJ169" s="561" t="str">
        <f>IFERROR(IF(OR(A169="REF-117",A169="REF-118"),"",VLOOKUP(A169,'background information'!B$194:F$209,5,FALSE)*AG169),"")</f>
        <v/>
      </c>
      <c r="BK169" s="591"/>
      <c r="BL169" s="582" t="str">
        <f t="shared" si="47"/>
        <v/>
      </c>
    </row>
    <row r="170" spans="1:64" s="4" customFormat="1" x14ac:dyDescent="0.2">
      <c r="Z170" s="45"/>
      <c r="AA170" s="45"/>
      <c r="AB170" s="45"/>
      <c r="AC170" s="45"/>
      <c r="AD170" s="45"/>
      <c r="AE170" s="46"/>
      <c r="AF170" s="16"/>
      <c r="AG170" s="16"/>
      <c r="AH170" s="16"/>
      <c r="AI170" s="369">
        <f>SUM(AI162:AI169)</f>
        <v>0</v>
      </c>
      <c r="AJ170" s="49"/>
      <c r="AK170" s="48"/>
      <c r="AL170" s="48"/>
      <c r="AM170" s="45"/>
      <c r="AN170" s="45"/>
      <c r="AO170" s="45"/>
      <c r="AP170" s="45"/>
      <c r="AQ170" s="45"/>
      <c r="AR170" s="45"/>
      <c r="AS170" s="496"/>
      <c r="AT170" s="460"/>
      <c r="AU170" s="16"/>
      <c r="AY170" s="454"/>
      <c r="BB170" s="454"/>
      <c r="BD170" s="454"/>
      <c r="BG170" s="454" t="s">
        <v>756</v>
      </c>
      <c r="BH170" s="454"/>
      <c r="BI170" s="552">
        <f>SUM(BI162:BI169)</f>
        <v>0</v>
      </c>
      <c r="BJ170" s="568">
        <f>SUM(BJ162:BJ169)</f>
        <v>0</v>
      </c>
      <c r="BK170" s="591"/>
      <c r="BL170" s="582">
        <f>SUM(BL162:BL169)</f>
        <v>0</v>
      </c>
    </row>
    <row r="171" spans="1:64" s="1" customFormat="1" ht="20.25" x14ac:dyDescent="0.3">
      <c r="A171" s="2" t="s">
        <v>292</v>
      </c>
      <c r="T171" s="5"/>
      <c r="Y171" s="7"/>
      <c r="Z171" s="7"/>
      <c r="AA171" s="7"/>
      <c r="AB171" s="7"/>
      <c r="AE171" s="7"/>
      <c r="AF171" s="7"/>
      <c r="AI171" s="49"/>
      <c r="AJ171" s="50"/>
      <c r="AK171" s="102"/>
      <c r="AL171" s="102"/>
      <c r="AM171" s="3"/>
      <c r="AN171" s="3"/>
      <c r="AO171" s="3"/>
      <c r="AP171" s="3"/>
      <c r="AQ171" s="3"/>
      <c r="AR171" s="3"/>
      <c r="AS171" s="495"/>
      <c r="AT171" s="461"/>
      <c r="AU171" s="437"/>
      <c r="AY171" s="452"/>
      <c r="BB171" s="452"/>
      <c r="BD171" s="452"/>
      <c r="BG171" s="454" t="s">
        <v>757</v>
      </c>
      <c r="BH171" s="454"/>
      <c r="BI171" s="552">
        <f>SUMIFS(BI162:BI169,$AK162:$AK169,TRUE)</f>
        <v>0</v>
      </c>
      <c r="BJ171" s="561">
        <f t="shared" ref="BJ171:BK171" si="48">SUMIFS(BJ162:BJ169,$AK162:$AK169,TRUE)</f>
        <v>0</v>
      </c>
      <c r="BK171" s="591">
        <f t="shared" si="48"/>
        <v>0</v>
      </c>
      <c r="BL171" s="581"/>
    </row>
    <row r="172" spans="1:64" s="29" customFormat="1" ht="16.5" x14ac:dyDescent="0.3">
      <c r="A172" s="28" t="s">
        <v>371</v>
      </c>
      <c r="T172" s="30"/>
      <c r="Y172" s="31"/>
      <c r="Z172" s="31"/>
      <c r="AA172" s="31"/>
      <c r="AB172" s="31"/>
      <c r="AE172" s="31"/>
      <c r="AF172" s="31"/>
      <c r="AI172" s="50"/>
      <c r="AJ172" s="51"/>
      <c r="AK172" s="103"/>
      <c r="AL172" s="103"/>
      <c r="AM172" s="104"/>
      <c r="AN172" s="104"/>
      <c r="AO172" s="104"/>
      <c r="AP172" s="104"/>
      <c r="AQ172" s="104"/>
      <c r="AR172" s="104"/>
      <c r="AS172" s="501"/>
      <c r="AT172" s="617"/>
      <c r="AU172" s="403"/>
      <c r="AY172" s="350"/>
      <c r="BB172" s="350"/>
      <c r="BD172" s="350"/>
      <c r="BH172" s="350"/>
      <c r="BI172" s="557"/>
      <c r="BJ172" s="566"/>
      <c r="BK172" s="596"/>
      <c r="BL172" s="587"/>
    </row>
    <row r="173" spans="1:64" s="27" customFormat="1" ht="16.5" x14ac:dyDescent="0.3">
      <c r="A173" s="280" t="s">
        <v>33</v>
      </c>
      <c r="B173" s="280"/>
      <c r="C173" s="280"/>
      <c r="D173" s="282" t="s">
        <v>580</v>
      </c>
      <c r="E173" s="280"/>
      <c r="F173" s="280"/>
      <c r="G173" s="280"/>
      <c r="H173" s="280"/>
      <c r="I173" s="280"/>
      <c r="J173" s="280"/>
      <c r="K173" s="280" t="s">
        <v>341</v>
      </c>
      <c r="L173" s="280"/>
      <c r="M173" s="280"/>
      <c r="N173" s="280"/>
      <c r="O173" s="280" t="s">
        <v>338</v>
      </c>
      <c r="P173" s="280"/>
      <c r="Q173" s="280"/>
      <c r="R173" s="280" t="s">
        <v>339</v>
      </c>
      <c r="S173" s="280"/>
      <c r="T173" s="280"/>
      <c r="U173" s="280" t="s">
        <v>340</v>
      </c>
      <c r="V173" s="280"/>
      <c r="W173" s="280"/>
      <c r="X173" s="280"/>
      <c r="Y173" s="280" t="s">
        <v>141</v>
      </c>
      <c r="Z173" s="280"/>
      <c r="AA173" s="280" t="s">
        <v>581</v>
      </c>
      <c r="AB173" s="280"/>
      <c r="AC173" s="280"/>
      <c r="AD173" s="280"/>
      <c r="AE173" s="280"/>
      <c r="AF173" s="280"/>
      <c r="AG173" s="692" t="s">
        <v>129</v>
      </c>
      <c r="AH173" s="692"/>
      <c r="AI173" s="281" t="s">
        <v>35</v>
      </c>
      <c r="AJ173" s="48"/>
      <c r="AK173" s="105"/>
      <c r="AL173" s="105" t="s">
        <v>406</v>
      </c>
      <c r="AM173" s="54" t="s">
        <v>407</v>
      </c>
      <c r="AN173" s="54" t="s">
        <v>408</v>
      </c>
      <c r="AO173" s="54" t="s">
        <v>409</v>
      </c>
      <c r="AP173" s="54" t="s">
        <v>141</v>
      </c>
      <c r="AQ173" s="54"/>
      <c r="AR173" s="54"/>
      <c r="AS173" s="502"/>
      <c r="AT173" s="608"/>
      <c r="AU173" s="271"/>
      <c r="AY173" s="291"/>
      <c r="BB173" s="291"/>
      <c r="BD173" s="291"/>
      <c r="BH173" s="291"/>
      <c r="BI173" s="558"/>
      <c r="BJ173" s="567"/>
      <c r="BK173" s="597"/>
      <c r="BL173" s="588"/>
    </row>
    <row r="174" spans="1:64" s="4" customFormat="1" ht="12" x14ac:dyDescent="0.2">
      <c r="A174" s="649"/>
      <c r="B174" s="649"/>
      <c r="C174" s="649"/>
      <c r="D174" s="649"/>
      <c r="E174" s="649"/>
      <c r="F174" s="649"/>
      <c r="G174" s="649"/>
      <c r="H174" s="649"/>
      <c r="I174" s="649"/>
      <c r="J174" s="649"/>
      <c r="K174" s="649"/>
      <c r="L174" s="649"/>
      <c r="M174" s="649"/>
      <c r="N174" s="649"/>
      <c r="O174" s="649"/>
      <c r="P174" s="649"/>
      <c r="Q174" s="649"/>
      <c r="R174" s="649"/>
      <c r="S174" s="649"/>
      <c r="T174" s="649"/>
      <c r="U174" s="649"/>
      <c r="V174" s="649"/>
      <c r="W174" s="649"/>
      <c r="X174" s="649"/>
      <c r="Y174" s="649"/>
      <c r="Z174" s="649"/>
      <c r="AA174" s="649"/>
      <c r="AB174" s="649"/>
      <c r="AC174" s="649"/>
      <c r="AD174" s="649"/>
      <c r="AE174" s="649"/>
      <c r="AF174" s="649"/>
      <c r="AG174" s="649"/>
      <c r="AH174" s="649"/>
      <c r="AI174" s="368" t="str">
        <f t="shared" ref="AI174:AI181" si="49">IFERROR(VLOOKUP(A174,$A$200:$AI$444,35,FALSE)*AG174,"")</f>
        <v/>
      </c>
      <c r="AJ174" s="48"/>
      <c r="AK174" s="48" t="b">
        <v>0</v>
      </c>
      <c r="AL174" s="45" t="b">
        <f>OR($A174="FS-101",$A174="FS-102",$A174="FS-103",$A174="FS-104",$A174="FS-105",$A174="FS-106",$A174="FS-107",$A174="FS-108",$A174="FS-109",$A174="FS-110",$A174="FS-111")</f>
        <v>0</v>
      </c>
      <c r="AM174" s="45" t="b">
        <f>OR($A174="FS-101",$A174="FS-102",$A174="FS-103",$A174="FS-104",$A174="FS-105",$A174="FS-106",$A174="FS-107",$A174="FS-108",$A174="FS-109",$A174="FS-110",$A174="FS-111",$A174="FS-202")</f>
        <v>0</v>
      </c>
      <c r="AN174" s="45" t="b">
        <f>OR($A174="FS-101",$A174="FS-102",$A174="FS-103",$A174="FS-104",$A174="FS-105",$A174="FS-106",$A174="FS-107",$A174="FS-108",$A174="FS-109",$A174="FS-110",$A174="FS-111",$A174="FS-202")</f>
        <v>0</v>
      </c>
      <c r="AO174" s="45" t="b">
        <f>OR($A174="FS-101",$A174="FS-102",$A174="FS-104",$A174="FS-105",$A174="FS-106",$A174="FS-107",$A174="FS-108",$A174="FS-109",$A174="FS-110",$A174="FS-111")</f>
        <v>0</v>
      </c>
      <c r="AP174" s="45" t="b">
        <f>OR($A174="FS-101",$A174="FS-102",$A174="FS-103",$A174="FS-110",$A174="FS-111")</f>
        <v>0</v>
      </c>
      <c r="AQ174" s="45"/>
      <c r="AR174" s="45"/>
      <c r="AS174" s="496" t="str">
        <f t="shared" ref="AS174:AS181" si="50">IF($A174="","",ROW())</f>
        <v/>
      </c>
      <c r="AT174" s="460"/>
      <c r="AU174" s="16"/>
      <c r="AY174" s="454"/>
      <c r="BB174" s="454"/>
      <c r="BD174" s="454"/>
      <c r="BH174" s="454"/>
      <c r="BI174" s="552"/>
      <c r="BJ174" s="561"/>
      <c r="BK174" s="591"/>
      <c r="BL174" s="582"/>
    </row>
    <row r="175" spans="1:64" s="4" customFormat="1" ht="12" x14ac:dyDescent="0.2">
      <c r="A175" s="649"/>
      <c r="B175" s="649"/>
      <c r="C175" s="649"/>
      <c r="D175" s="649"/>
      <c r="E175" s="649"/>
      <c r="F175" s="649"/>
      <c r="G175" s="649"/>
      <c r="H175" s="649"/>
      <c r="I175" s="649"/>
      <c r="J175" s="649"/>
      <c r="K175" s="649"/>
      <c r="L175" s="649"/>
      <c r="M175" s="649"/>
      <c r="N175" s="649"/>
      <c r="O175" s="649"/>
      <c r="P175" s="649"/>
      <c r="Q175" s="649"/>
      <c r="R175" s="649"/>
      <c r="S175" s="649"/>
      <c r="T175" s="649"/>
      <c r="U175" s="649"/>
      <c r="V175" s="649"/>
      <c r="W175" s="649"/>
      <c r="X175" s="649"/>
      <c r="Y175" s="649"/>
      <c r="Z175" s="649"/>
      <c r="AA175" s="649"/>
      <c r="AB175" s="649"/>
      <c r="AC175" s="649"/>
      <c r="AD175" s="649"/>
      <c r="AE175" s="649"/>
      <c r="AF175" s="649"/>
      <c r="AG175" s="649"/>
      <c r="AH175" s="649"/>
      <c r="AI175" s="368" t="str">
        <f t="shared" si="49"/>
        <v/>
      </c>
      <c r="AJ175" s="48"/>
      <c r="AK175" s="48" t="b">
        <v>0</v>
      </c>
      <c r="AL175" s="45" t="b">
        <f t="shared" ref="AL175:AL181" si="51">OR($A175="FS-101",$A175="FS-102",$A175="FS-103",$A175="FS-104",$A175="FS-105",$A175="FS-106",$A175="FS-107",$A175="FS-108",$A175="FS-109",$A175="FS-110",$A175="FS-111")</f>
        <v>0</v>
      </c>
      <c r="AM175" s="45" t="b">
        <f t="shared" ref="AM175:AN181" si="52">OR($A175="FS-101",$A175="FS-102",$A175="FS-103",$A175="FS-104",$A175="FS-105",$A175="FS-106",$A175="FS-107",$A175="FS-108",$A175="FS-109",$A175="FS-110",$A175="FS-111",$A175="FS-202")</f>
        <v>0</v>
      </c>
      <c r="AN175" s="45" t="b">
        <f t="shared" si="52"/>
        <v>0</v>
      </c>
      <c r="AO175" s="45" t="b">
        <f t="shared" ref="AO175:AO181" si="53">OR($A175="FS-101",$A175="FS-102",$A175="FS-104",$A175="FS-105",$A175="FS-106",$A175="FS-107",$A175="FS-108",$A175="FS-109",$A175="FS-110",$A175="FS-111")</f>
        <v>0</v>
      </c>
      <c r="AP175" s="45" t="b">
        <f t="shared" ref="AP175:AP181" si="54">OR($A175="FS-101",$A175="FS-102",$A175="FS-103",$A175="FS-110",$A175="FS-111")</f>
        <v>0</v>
      </c>
      <c r="AQ175" s="45"/>
      <c r="AR175" s="45"/>
      <c r="AS175" s="496" t="str">
        <f t="shared" si="50"/>
        <v/>
      </c>
      <c r="AT175" s="460"/>
      <c r="AU175" s="16"/>
      <c r="AY175" s="454"/>
      <c r="BB175" s="454"/>
      <c r="BD175" s="454"/>
      <c r="BH175" s="454"/>
      <c r="BI175" s="552"/>
      <c r="BJ175" s="561"/>
      <c r="BK175" s="591"/>
      <c r="BL175" s="582"/>
    </row>
    <row r="176" spans="1:64" s="4" customFormat="1" ht="12" x14ac:dyDescent="0.2">
      <c r="A176" s="649"/>
      <c r="B176" s="649"/>
      <c r="C176" s="649"/>
      <c r="D176" s="649"/>
      <c r="E176" s="649"/>
      <c r="F176" s="649"/>
      <c r="G176" s="649"/>
      <c r="H176" s="649"/>
      <c r="I176" s="649"/>
      <c r="J176" s="649"/>
      <c r="K176" s="649"/>
      <c r="L176" s="649"/>
      <c r="M176" s="649"/>
      <c r="N176" s="649"/>
      <c r="O176" s="649"/>
      <c r="P176" s="649"/>
      <c r="Q176" s="649"/>
      <c r="R176" s="649"/>
      <c r="S176" s="649"/>
      <c r="T176" s="649"/>
      <c r="U176" s="649"/>
      <c r="V176" s="649"/>
      <c r="W176" s="649"/>
      <c r="X176" s="649"/>
      <c r="Y176" s="649"/>
      <c r="Z176" s="649"/>
      <c r="AA176" s="649"/>
      <c r="AB176" s="649"/>
      <c r="AC176" s="649"/>
      <c r="AD176" s="649"/>
      <c r="AE176" s="649"/>
      <c r="AF176" s="649"/>
      <c r="AG176" s="649"/>
      <c r="AH176" s="649"/>
      <c r="AI176" s="368" t="str">
        <f t="shared" si="49"/>
        <v/>
      </c>
      <c r="AJ176" s="48"/>
      <c r="AK176" s="48" t="b">
        <v>0</v>
      </c>
      <c r="AL176" s="45" t="b">
        <f t="shared" si="51"/>
        <v>0</v>
      </c>
      <c r="AM176" s="45" t="b">
        <f t="shared" si="52"/>
        <v>0</v>
      </c>
      <c r="AN176" s="45" t="b">
        <f t="shared" si="52"/>
        <v>0</v>
      </c>
      <c r="AO176" s="45" t="b">
        <f t="shared" si="53"/>
        <v>0</v>
      </c>
      <c r="AP176" s="45" t="b">
        <f t="shared" si="54"/>
        <v>0</v>
      </c>
      <c r="AQ176" s="45"/>
      <c r="AR176" s="45"/>
      <c r="AS176" s="496" t="str">
        <f t="shared" si="50"/>
        <v/>
      </c>
      <c r="AT176" s="460"/>
      <c r="AU176" s="16"/>
      <c r="AY176" s="454"/>
      <c r="BB176" s="454"/>
      <c r="BD176" s="454"/>
      <c r="BH176" s="454"/>
      <c r="BI176" s="552"/>
      <c r="BJ176" s="561"/>
      <c r="BK176" s="591"/>
      <c r="BL176" s="582"/>
    </row>
    <row r="177" spans="1:64" s="4" customFormat="1" ht="12" x14ac:dyDescent="0.2">
      <c r="A177" s="649"/>
      <c r="B177" s="649"/>
      <c r="C177" s="649"/>
      <c r="D177" s="649"/>
      <c r="E177" s="649"/>
      <c r="F177" s="649"/>
      <c r="G177" s="649"/>
      <c r="H177" s="649"/>
      <c r="I177" s="649"/>
      <c r="J177" s="649"/>
      <c r="K177" s="649"/>
      <c r="L177" s="649"/>
      <c r="M177" s="649"/>
      <c r="N177" s="649"/>
      <c r="O177" s="649"/>
      <c r="P177" s="649"/>
      <c r="Q177" s="649"/>
      <c r="R177" s="649"/>
      <c r="S177" s="649"/>
      <c r="T177" s="649"/>
      <c r="U177" s="649"/>
      <c r="V177" s="649"/>
      <c r="W177" s="649"/>
      <c r="X177" s="649"/>
      <c r="Y177" s="649"/>
      <c r="Z177" s="649"/>
      <c r="AA177" s="649"/>
      <c r="AB177" s="649"/>
      <c r="AC177" s="649"/>
      <c r="AD177" s="649"/>
      <c r="AE177" s="649"/>
      <c r="AF177" s="649"/>
      <c r="AG177" s="649"/>
      <c r="AH177" s="649"/>
      <c r="AI177" s="368" t="str">
        <f t="shared" si="49"/>
        <v/>
      </c>
      <c r="AJ177" s="48"/>
      <c r="AK177" s="48" t="b">
        <v>0</v>
      </c>
      <c r="AL177" s="45" t="b">
        <f t="shared" si="51"/>
        <v>0</v>
      </c>
      <c r="AM177" s="45" t="b">
        <f t="shared" si="52"/>
        <v>0</v>
      </c>
      <c r="AN177" s="45" t="b">
        <f t="shared" si="52"/>
        <v>0</v>
      </c>
      <c r="AO177" s="45" t="b">
        <f t="shared" si="53"/>
        <v>0</v>
      </c>
      <c r="AP177" s="45" t="b">
        <f t="shared" si="54"/>
        <v>0</v>
      </c>
      <c r="AQ177" s="45"/>
      <c r="AR177" s="45"/>
      <c r="AS177" s="496" t="str">
        <f t="shared" si="50"/>
        <v/>
      </c>
      <c r="AT177" s="460"/>
      <c r="AU177" s="16"/>
      <c r="AY177" s="454"/>
      <c r="BB177" s="454"/>
      <c r="BD177" s="454"/>
      <c r="BH177" s="454"/>
      <c r="BI177" s="552"/>
      <c r="BJ177" s="561"/>
      <c r="BK177" s="591"/>
      <c r="BL177" s="582"/>
    </row>
    <row r="178" spans="1:64" s="4" customFormat="1" ht="12" x14ac:dyDescent="0.2">
      <c r="A178" s="649"/>
      <c r="B178" s="649"/>
      <c r="C178" s="649"/>
      <c r="D178" s="649"/>
      <c r="E178" s="649"/>
      <c r="F178" s="649"/>
      <c r="G178" s="649"/>
      <c r="H178" s="649"/>
      <c r="I178" s="649"/>
      <c r="J178" s="649"/>
      <c r="K178" s="649"/>
      <c r="L178" s="649"/>
      <c r="M178" s="649"/>
      <c r="N178" s="649"/>
      <c r="O178" s="649"/>
      <c r="P178" s="649"/>
      <c r="Q178" s="649"/>
      <c r="R178" s="649"/>
      <c r="S178" s="649"/>
      <c r="T178" s="649"/>
      <c r="U178" s="649"/>
      <c r="V178" s="649"/>
      <c r="W178" s="649"/>
      <c r="X178" s="649"/>
      <c r="Y178" s="649"/>
      <c r="Z178" s="649"/>
      <c r="AA178" s="649"/>
      <c r="AB178" s="649"/>
      <c r="AC178" s="649"/>
      <c r="AD178" s="649"/>
      <c r="AE178" s="649"/>
      <c r="AF178" s="649"/>
      <c r="AG178" s="649"/>
      <c r="AH178" s="649"/>
      <c r="AI178" s="368" t="str">
        <f t="shared" si="49"/>
        <v/>
      </c>
      <c r="AJ178" s="48"/>
      <c r="AK178" s="48" t="b">
        <v>0</v>
      </c>
      <c r="AL178" s="45" t="b">
        <f t="shared" si="51"/>
        <v>0</v>
      </c>
      <c r="AM178" s="45" t="b">
        <f t="shared" si="52"/>
        <v>0</v>
      </c>
      <c r="AN178" s="45" t="b">
        <f t="shared" si="52"/>
        <v>0</v>
      </c>
      <c r="AO178" s="45" t="b">
        <f t="shared" si="53"/>
        <v>0</v>
      </c>
      <c r="AP178" s="45" t="b">
        <f t="shared" si="54"/>
        <v>0</v>
      </c>
      <c r="AQ178" s="45"/>
      <c r="AR178" s="45"/>
      <c r="AS178" s="496" t="str">
        <f t="shared" si="50"/>
        <v/>
      </c>
      <c r="AT178" s="460"/>
      <c r="AU178" s="16"/>
      <c r="AY178" s="454"/>
      <c r="BB178" s="454"/>
      <c r="BD178" s="454"/>
      <c r="BH178" s="454"/>
      <c r="BI178" s="552"/>
      <c r="BJ178" s="561"/>
      <c r="BK178" s="591"/>
      <c r="BL178" s="582"/>
    </row>
    <row r="179" spans="1:64" s="349" customFormat="1" ht="12" x14ac:dyDescent="0.2">
      <c r="A179" s="649"/>
      <c r="B179" s="649"/>
      <c r="C179" s="649"/>
      <c r="D179" s="649"/>
      <c r="E179" s="649"/>
      <c r="F179" s="649"/>
      <c r="G179" s="649"/>
      <c r="H179" s="649"/>
      <c r="I179" s="649"/>
      <c r="J179" s="649"/>
      <c r="K179" s="649"/>
      <c r="L179" s="649"/>
      <c r="M179" s="649"/>
      <c r="N179" s="649"/>
      <c r="O179" s="649"/>
      <c r="P179" s="649"/>
      <c r="Q179" s="649"/>
      <c r="R179" s="649"/>
      <c r="S179" s="649"/>
      <c r="T179" s="649"/>
      <c r="U179" s="649"/>
      <c r="V179" s="649"/>
      <c r="W179" s="649"/>
      <c r="X179" s="649"/>
      <c r="Y179" s="649"/>
      <c r="Z179" s="649"/>
      <c r="AA179" s="649"/>
      <c r="AB179" s="649"/>
      <c r="AC179" s="649"/>
      <c r="AD179" s="649"/>
      <c r="AE179" s="649"/>
      <c r="AF179" s="649"/>
      <c r="AG179" s="649"/>
      <c r="AH179" s="649"/>
      <c r="AI179" s="368" t="str">
        <f t="shared" si="49"/>
        <v/>
      </c>
      <c r="AJ179" s="48"/>
      <c r="AK179" s="48" t="b">
        <v>0</v>
      </c>
      <c r="AL179" s="45" t="b">
        <f t="shared" si="51"/>
        <v>0</v>
      </c>
      <c r="AM179" s="45" t="b">
        <f t="shared" si="52"/>
        <v>0</v>
      </c>
      <c r="AN179" s="45" t="b">
        <f t="shared" si="52"/>
        <v>0</v>
      </c>
      <c r="AO179" s="45" t="b">
        <f t="shared" si="53"/>
        <v>0</v>
      </c>
      <c r="AP179" s="45" t="b">
        <f t="shared" si="54"/>
        <v>0</v>
      </c>
      <c r="AQ179" s="45"/>
      <c r="AR179" s="45"/>
      <c r="AS179" s="496" t="str">
        <f t="shared" si="50"/>
        <v/>
      </c>
      <c r="AT179" s="460"/>
      <c r="AU179" s="16"/>
      <c r="AY179" s="454"/>
      <c r="BB179" s="454"/>
      <c r="BD179" s="454"/>
      <c r="BH179" s="454"/>
      <c r="BI179" s="552"/>
      <c r="BJ179" s="561"/>
      <c r="BK179" s="591"/>
      <c r="BL179" s="582"/>
    </row>
    <row r="180" spans="1:64" s="349" customFormat="1" ht="12" x14ac:dyDescent="0.2">
      <c r="A180" s="649"/>
      <c r="B180" s="649"/>
      <c r="C180" s="649"/>
      <c r="D180" s="649"/>
      <c r="E180" s="649"/>
      <c r="F180" s="649"/>
      <c r="G180" s="649"/>
      <c r="H180" s="649"/>
      <c r="I180" s="649"/>
      <c r="J180" s="649"/>
      <c r="K180" s="649"/>
      <c r="L180" s="649"/>
      <c r="M180" s="649"/>
      <c r="N180" s="649"/>
      <c r="O180" s="649"/>
      <c r="P180" s="649"/>
      <c r="Q180" s="649"/>
      <c r="R180" s="649"/>
      <c r="S180" s="649"/>
      <c r="T180" s="649"/>
      <c r="U180" s="649"/>
      <c r="V180" s="649"/>
      <c r="W180" s="649"/>
      <c r="X180" s="649"/>
      <c r="Y180" s="649"/>
      <c r="Z180" s="649"/>
      <c r="AA180" s="649"/>
      <c r="AB180" s="649"/>
      <c r="AC180" s="649"/>
      <c r="AD180" s="649"/>
      <c r="AE180" s="649"/>
      <c r="AF180" s="649"/>
      <c r="AG180" s="649"/>
      <c r="AH180" s="649"/>
      <c r="AI180" s="368" t="str">
        <f t="shared" si="49"/>
        <v/>
      </c>
      <c r="AJ180" s="48"/>
      <c r="AK180" s="48" t="b">
        <v>0</v>
      </c>
      <c r="AL180" s="45" t="b">
        <f t="shared" si="51"/>
        <v>0</v>
      </c>
      <c r="AM180" s="45" t="b">
        <f t="shared" si="52"/>
        <v>0</v>
      </c>
      <c r="AN180" s="45" t="b">
        <f t="shared" si="52"/>
        <v>0</v>
      </c>
      <c r="AO180" s="45" t="b">
        <f t="shared" si="53"/>
        <v>0</v>
      </c>
      <c r="AP180" s="45" t="b">
        <f t="shared" si="54"/>
        <v>0</v>
      </c>
      <c r="AQ180" s="45"/>
      <c r="AR180" s="45"/>
      <c r="AS180" s="496" t="str">
        <f t="shared" si="50"/>
        <v/>
      </c>
      <c r="AT180" s="460"/>
      <c r="AU180" s="16"/>
      <c r="AY180" s="454"/>
      <c r="BB180" s="454"/>
      <c r="BD180" s="454"/>
      <c r="BH180" s="454"/>
      <c r="BI180" s="552"/>
      <c r="BJ180" s="561"/>
      <c r="BK180" s="591"/>
      <c r="BL180" s="582"/>
    </row>
    <row r="181" spans="1:64" s="349" customFormat="1" ht="12" x14ac:dyDescent="0.2">
      <c r="A181" s="649"/>
      <c r="B181" s="649"/>
      <c r="C181" s="649"/>
      <c r="D181" s="649"/>
      <c r="E181" s="649"/>
      <c r="F181" s="649"/>
      <c r="G181" s="649"/>
      <c r="H181" s="649"/>
      <c r="I181" s="649"/>
      <c r="J181" s="649"/>
      <c r="K181" s="649"/>
      <c r="L181" s="649"/>
      <c r="M181" s="649"/>
      <c r="N181" s="649"/>
      <c r="O181" s="649"/>
      <c r="P181" s="649"/>
      <c r="Q181" s="649"/>
      <c r="R181" s="649"/>
      <c r="S181" s="649"/>
      <c r="T181" s="649"/>
      <c r="U181" s="649"/>
      <c r="V181" s="649"/>
      <c r="W181" s="649"/>
      <c r="X181" s="649"/>
      <c r="Y181" s="649"/>
      <c r="Z181" s="649"/>
      <c r="AA181" s="649"/>
      <c r="AB181" s="649"/>
      <c r="AC181" s="649"/>
      <c r="AD181" s="649"/>
      <c r="AE181" s="649"/>
      <c r="AF181" s="649"/>
      <c r="AG181" s="649"/>
      <c r="AH181" s="649"/>
      <c r="AI181" s="368" t="str">
        <f t="shared" si="49"/>
        <v/>
      </c>
      <c r="AJ181" s="48"/>
      <c r="AK181" s="48" t="b">
        <v>0</v>
      </c>
      <c r="AL181" s="45" t="b">
        <f t="shared" si="51"/>
        <v>0</v>
      </c>
      <c r="AM181" s="45" t="b">
        <f t="shared" si="52"/>
        <v>0</v>
      </c>
      <c r="AN181" s="45" t="b">
        <f t="shared" si="52"/>
        <v>0</v>
      </c>
      <c r="AO181" s="45" t="b">
        <f t="shared" si="53"/>
        <v>0</v>
      </c>
      <c r="AP181" s="45" t="b">
        <f t="shared" si="54"/>
        <v>0</v>
      </c>
      <c r="AQ181" s="45"/>
      <c r="AR181" s="45"/>
      <c r="AS181" s="496" t="str">
        <f t="shared" si="50"/>
        <v/>
      </c>
      <c r="AT181" s="460"/>
      <c r="AU181" s="16"/>
      <c r="AY181" s="454"/>
      <c r="BB181" s="454"/>
      <c r="BD181" s="454"/>
      <c r="BH181" s="454"/>
      <c r="BI181" s="552"/>
      <c r="BJ181" s="561"/>
      <c r="BK181" s="591"/>
      <c r="BL181" s="582"/>
    </row>
    <row r="182" spans="1:64" s="4" customFormat="1" x14ac:dyDescent="0.2">
      <c r="D182" s="689"/>
      <c r="E182" s="689"/>
      <c r="F182" s="689"/>
      <c r="G182" s="689"/>
      <c r="H182" s="689"/>
      <c r="I182" s="689"/>
      <c r="J182" s="689"/>
      <c r="K182" s="689"/>
      <c r="L182" s="689"/>
      <c r="M182" s="689"/>
      <c r="N182" s="689"/>
      <c r="O182" s="689"/>
      <c r="P182" s="689"/>
      <c r="Q182" s="689"/>
      <c r="R182" s="689"/>
      <c r="S182" s="689"/>
      <c r="T182" s="689"/>
      <c r="U182" s="689"/>
      <c r="V182" s="689"/>
      <c r="W182" s="689"/>
      <c r="X182" s="689"/>
      <c r="Y182" s="689"/>
      <c r="Z182" s="689"/>
      <c r="AA182" s="45"/>
      <c r="AB182" s="45"/>
      <c r="AC182" s="45"/>
      <c r="AD182" s="45"/>
      <c r="AE182" s="46"/>
      <c r="AF182" s="16"/>
      <c r="AG182" s="16"/>
      <c r="AH182" s="16"/>
      <c r="AI182" s="369">
        <f>SUM(AI174:AI181)</f>
        <v>0</v>
      </c>
      <c r="AJ182" s="49"/>
      <c r="AK182" s="48"/>
      <c r="AL182" s="48"/>
      <c r="AM182" s="45"/>
      <c r="AN182" s="45"/>
      <c r="AO182" s="45"/>
      <c r="AP182" s="45"/>
      <c r="AQ182" s="45"/>
      <c r="AR182" s="45"/>
      <c r="AS182" s="496"/>
      <c r="AT182" s="460"/>
      <c r="AU182" s="16"/>
      <c r="AY182" s="454"/>
      <c r="BB182" s="454"/>
      <c r="BD182" s="454"/>
      <c r="BH182" s="454"/>
      <c r="BI182" s="552"/>
      <c r="BJ182" s="561"/>
      <c r="BK182" s="591"/>
      <c r="BL182" s="582"/>
    </row>
    <row r="183" spans="1:64" s="1" customFormat="1" ht="20.25" x14ac:dyDescent="0.3">
      <c r="A183" s="2" t="s">
        <v>324</v>
      </c>
      <c r="T183" s="5"/>
      <c r="Y183" s="7"/>
      <c r="Z183" s="7"/>
      <c r="AA183" s="7"/>
      <c r="AB183" s="7"/>
      <c r="AE183" s="7"/>
      <c r="AF183" s="7"/>
      <c r="AI183" s="49"/>
      <c r="AJ183" s="50"/>
      <c r="AK183" s="102"/>
      <c r="AL183" s="102"/>
      <c r="AM183" s="3"/>
      <c r="AN183" s="3"/>
      <c r="AO183" s="3"/>
      <c r="AP183" s="3"/>
      <c r="AQ183" s="3"/>
      <c r="AR183" s="3"/>
      <c r="AS183" s="495"/>
      <c r="AT183" s="461"/>
      <c r="AU183" s="437"/>
      <c r="AY183" s="452"/>
      <c r="BB183" s="452"/>
      <c r="BD183" s="452"/>
      <c r="BH183" s="452"/>
      <c r="BI183" s="551"/>
      <c r="BJ183" s="560"/>
      <c r="BK183" s="590"/>
      <c r="BL183" s="581"/>
    </row>
    <row r="184" spans="1:64" s="29" customFormat="1" ht="16.5" x14ac:dyDescent="0.3">
      <c r="A184" s="28" t="s">
        <v>372</v>
      </c>
      <c r="T184" s="30"/>
      <c r="Y184" s="31"/>
      <c r="Z184" s="31"/>
      <c r="AA184" s="31"/>
      <c r="AB184" s="31"/>
      <c r="AE184" s="31"/>
      <c r="AF184" s="31"/>
      <c r="AI184" s="50"/>
      <c r="AJ184" s="51"/>
      <c r="AK184" s="103"/>
      <c r="AL184" s="103"/>
      <c r="AM184" s="104"/>
      <c r="AN184" s="104"/>
      <c r="AO184" s="104"/>
      <c r="AP184" s="104"/>
      <c r="AQ184" s="104"/>
      <c r="AR184" s="104"/>
      <c r="AS184" s="501"/>
      <c r="AT184" s="617"/>
      <c r="AU184" s="403"/>
      <c r="AY184" s="350"/>
      <c r="BB184" s="350"/>
      <c r="BD184" s="350"/>
      <c r="BH184" s="350"/>
      <c r="BI184" s="557"/>
      <c r="BJ184" s="566"/>
      <c r="BK184" s="596"/>
      <c r="BL184" s="587"/>
    </row>
    <row r="185" spans="1:64" s="27" customFormat="1" ht="16.5" x14ac:dyDescent="0.3">
      <c r="A185" s="284" t="s">
        <v>33</v>
      </c>
      <c r="B185" s="284"/>
      <c r="C185" s="284"/>
      <c r="D185" s="284" t="s">
        <v>576</v>
      </c>
      <c r="E185" s="284"/>
      <c r="F185" s="284"/>
      <c r="G185" s="284"/>
      <c r="H185" s="284"/>
      <c r="I185" s="284"/>
      <c r="J185" s="284"/>
      <c r="K185" s="284"/>
      <c r="L185" s="284"/>
      <c r="M185" s="284"/>
      <c r="N185" s="284"/>
      <c r="O185" s="283" t="s">
        <v>347</v>
      </c>
      <c r="P185" s="284"/>
      <c r="Q185" s="284"/>
      <c r="R185" s="284"/>
      <c r="S185" s="284"/>
      <c r="T185" s="284"/>
      <c r="U185" s="284"/>
      <c r="V185" s="283" t="s">
        <v>346</v>
      </c>
      <c r="W185" s="284"/>
      <c r="X185" s="284"/>
      <c r="Y185" s="284" t="s">
        <v>578</v>
      </c>
      <c r="Z185" s="284"/>
      <c r="AA185" s="284"/>
      <c r="AB185" s="284"/>
      <c r="AC185" s="284"/>
      <c r="AD185" s="284"/>
      <c r="AE185" s="284"/>
      <c r="AF185" s="284"/>
      <c r="AG185" s="692" t="s">
        <v>129</v>
      </c>
      <c r="AH185" s="692"/>
      <c r="AI185" s="285" t="s">
        <v>35</v>
      </c>
      <c r="AJ185" s="48"/>
      <c r="AK185" s="105"/>
      <c r="AL185" s="105" t="s">
        <v>346</v>
      </c>
      <c r="AM185" s="54"/>
      <c r="AN185" s="54"/>
      <c r="AO185" s="54"/>
      <c r="AP185" s="54"/>
      <c r="AQ185" s="54"/>
      <c r="AR185" s="54"/>
      <c r="AS185" s="502"/>
      <c r="AT185" s="608"/>
      <c r="AU185" s="271"/>
      <c r="AY185" s="291"/>
      <c r="BB185" s="291"/>
      <c r="BD185" s="291"/>
      <c r="BH185" s="291"/>
      <c r="BI185" s="558"/>
      <c r="BJ185" s="567"/>
      <c r="BK185" s="597"/>
      <c r="BL185" s="588"/>
    </row>
    <row r="186" spans="1:64" s="4" customFormat="1" ht="12" x14ac:dyDescent="0.2">
      <c r="A186" s="649"/>
      <c r="B186" s="649"/>
      <c r="C186" s="649"/>
      <c r="D186" s="649"/>
      <c r="E186" s="649"/>
      <c r="F186" s="649"/>
      <c r="G186" s="649"/>
      <c r="H186" s="649"/>
      <c r="I186" s="649"/>
      <c r="J186" s="649"/>
      <c r="K186" s="649"/>
      <c r="L186" s="649"/>
      <c r="M186" s="649"/>
      <c r="N186" s="649"/>
      <c r="O186" s="666" t="str">
        <f>IF(OR($A186="MSC-101",$A186="MSC-102",$A186="MSC-103"),"Natural Gas","")</f>
        <v/>
      </c>
      <c r="P186" s="666"/>
      <c r="Q186" s="666"/>
      <c r="R186" s="666"/>
      <c r="S186" s="666"/>
      <c r="T186" s="666"/>
      <c r="U186" s="666"/>
      <c r="V186" s="649"/>
      <c r="W186" s="649"/>
      <c r="X186" s="649"/>
      <c r="Y186" s="649"/>
      <c r="Z186" s="649"/>
      <c r="AA186" s="649"/>
      <c r="AB186" s="649"/>
      <c r="AC186" s="649"/>
      <c r="AD186" s="649"/>
      <c r="AE186" s="649"/>
      <c r="AF186" s="649"/>
      <c r="AG186" s="649"/>
      <c r="AH186" s="649"/>
      <c r="AI186" s="368" t="str">
        <f>IFERROR(VLOOKUP(A186,$A$200:$AI$444,35,FALSE)*AG186,"")</f>
        <v/>
      </c>
      <c r="AJ186" s="48"/>
      <c r="AK186" s="48" t="b">
        <v>0</v>
      </c>
      <c r="AL186" s="48" t="b">
        <f>$A186="MSC-103"</f>
        <v>0</v>
      </c>
      <c r="AM186" s="45"/>
      <c r="AN186" s="45"/>
      <c r="AO186" s="45"/>
      <c r="AP186" s="45"/>
      <c r="AQ186" s="45"/>
      <c r="AR186" s="45"/>
      <c r="AS186" s="496" t="str">
        <f t="shared" ref="AS186:AS190" si="55">IF($A186="","",ROW())</f>
        <v/>
      </c>
      <c r="AT186" s="460"/>
      <c r="AU186" s="16"/>
      <c r="AY186" s="454"/>
      <c r="BB186" s="454"/>
      <c r="BD186" s="454"/>
      <c r="BH186" s="454"/>
      <c r="BI186" s="552"/>
      <c r="BJ186" s="561"/>
      <c r="BK186" s="591"/>
      <c r="BL186" s="582"/>
    </row>
    <row r="187" spans="1:64" s="4" customFormat="1" ht="12" x14ac:dyDescent="0.2">
      <c r="A187" s="649"/>
      <c r="B187" s="649"/>
      <c r="C187" s="649"/>
      <c r="D187" s="649"/>
      <c r="E187" s="649"/>
      <c r="F187" s="649"/>
      <c r="G187" s="649"/>
      <c r="H187" s="649"/>
      <c r="I187" s="649"/>
      <c r="J187" s="649"/>
      <c r="K187" s="649"/>
      <c r="L187" s="649"/>
      <c r="M187" s="649"/>
      <c r="N187" s="649"/>
      <c r="O187" s="666"/>
      <c r="P187" s="666"/>
      <c r="Q187" s="666"/>
      <c r="R187" s="666"/>
      <c r="S187" s="666"/>
      <c r="T187" s="666"/>
      <c r="U187" s="666"/>
      <c r="V187" s="649"/>
      <c r="W187" s="649"/>
      <c r="X187" s="649"/>
      <c r="Y187" s="649"/>
      <c r="Z187" s="649"/>
      <c r="AA187" s="649"/>
      <c r="AB187" s="649"/>
      <c r="AC187" s="649"/>
      <c r="AD187" s="649"/>
      <c r="AE187" s="649"/>
      <c r="AF187" s="649"/>
      <c r="AG187" s="649"/>
      <c r="AH187" s="649"/>
      <c r="AI187" s="368" t="str">
        <f>IFERROR(VLOOKUP(A187,$A$200:$AI$444,35,FALSE)*AG187,"")</f>
        <v/>
      </c>
      <c r="AJ187" s="48"/>
      <c r="AK187" s="48" t="b">
        <v>0</v>
      </c>
      <c r="AL187" s="48" t="b">
        <f t="shared" ref="AL187:AL190" si="56">$A187="MSC-103"</f>
        <v>0</v>
      </c>
      <c r="AM187" s="45"/>
      <c r="AN187" s="45"/>
      <c r="AO187" s="45"/>
      <c r="AP187" s="45"/>
      <c r="AQ187" s="45"/>
      <c r="AR187" s="45"/>
      <c r="AS187" s="496" t="str">
        <f t="shared" si="55"/>
        <v/>
      </c>
      <c r="AT187" s="460"/>
      <c r="AU187" s="16"/>
      <c r="AY187" s="454"/>
      <c r="BB187" s="454"/>
      <c r="BD187" s="454"/>
      <c r="BH187" s="454"/>
      <c r="BI187" s="552"/>
      <c r="BJ187" s="561"/>
      <c r="BK187" s="591"/>
      <c r="BL187" s="582"/>
    </row>
    <row r="188" spans="1:64" s="4" customFormat="1" ht="12" x14ac:dyDescent="0.2">
      <c r="A188" s="649"/>
      <c r="B188" s="649"/>
      <c r="C188" s="649"/>
      <c r="D188" s="649"/>
      <c r="E188" s="649"/>
      <c r="F188" s="649"/>
      <c r="G188" s="649"/>
      <c r="H188" s="649"/>
      <c r="I188" s="649"/>
      <c r="J188" s="649"/>
      <c r="K188" s="649"/>
      <c r="L188" s="649"/>
      <c r="M188" s="649"/>
      <c r="N188" s="649"/>
      <c r="O188" s="666"/>
      <c r="P188" s="666"/>
      <c r="Q188" s="666"/>
      <c r="R188" s="666"/>
      <c r="S188" s="666"/>
      <c r="T188" s="666"/>
      <c r="U188" s="666"/>
      <c r="V188" s="649"/>
      <c r="W188" s="649"/>
      <c r="X188" s="649"/>
      <c r="Y188" s="649"/>
      <c r="Z188" s="649"/>
      <c r="AA188" s="649"/>
      <c r="AB188" s="649"/>
      <c r="AC188" s="649"/>
      <c r="AD188" s="649"/>
      <c r="AE188" s="649"/>
      <c r="AF188" s="649"/>
      <c r="AG188" s="649"/>
      <c r="AH188" s="649"/>
      <c r="AI188" s="368" t="str">
        <f>IFERROR(VLOOKUP(A188,$A$200:$AI$444,35,FALSE)*AG188,"")</f>
        <v/>
      </c>
      <c r="AJ188" s="48"/>
      <c r="AK188" s="48" t="b">
        <v>0</v>
      </c>
      <c r="AL188" s="48" t="b">
        <f t="shared" si="56"/>
        <v>0</v>
      </c>
      <c r="AM188" s="45"/>
      <c r="AN188" s="45"/>
      <c r="AO188" s="45"/>
      <c r="AP188" s="45"/>
      <c r="AQ188" s="45"/>
      <c r="AR188" s="45"/>
      <c r="AS188" s="496" t="str">
        <f t="shared" si="55"/>
        <v/>
      </c>
      <c r="AT188" s="460"/>
      <c r="AU188" s="16"/>
      <c r="AY188" s="454"/>
      <c r="BB188" s="454"/>
      <c r="BD188" s="454"/>
      <c r="BH188" s="454"/>
      <c r="BI188" s="552"/>
      <c r="BJ188" s="561"/>
      <c r="BK188" s="591"/>
      <c r="BL188" s="582"/>
    </row>
    <row r="189" spans="1:64" s="4" customFormat="1" ht="12" x14ac:dyDescent="0.2">
      <c r="A189" s="649"/>
      <c r="B189" s="649"/>
      <c r="C189" s="649"/>
      <c r="D189" s="649"/>
      <c r="E189" s="649"/>
      <c r="F189" s="649"/>
      <c r="G189" s="649"/>
      <c r="H189" s="649"/>
      <c r="I189" s="649"/>
      <c r="J189" s="649"/>
      <c r="K189" s="649"/>
      <c r="L189" s="649"/>
      <c r="M189" s="649"/>
      <c r="N189" s="649"/>
      <c r="O189" s="666"/>
      <c r="P189" s="666"/>
      <c r="Q189" s="666"/>
      <c r="R189" s="666"/>
      <c r="S189" s="666"/>
      <c r="T189" s="666"/>
      <c r="U189" s="666"/>
      <c r="V189" s="649"/>
      <c r="W189" s="649"/>
      <c r="X189" s="649"/>
      <c r="Y189" s="649"/>
      <c r="Z189" s="649"/>
      <c r="AA189" s="649"/>
      <c r="AB189" s="649"/>
      <c r="AC189" s="649"/>
      <c r="AD189" s="649"/>
      <c r="AE189" s="649"/>
      <c r="AF189" s="649"/>
      <c r="AG189" s="649"/>
      <c r="AH189" s="649"/>
      <c r="AI189" s="368" t="str">
        <f>IFERROR(VLOOKUP(A189,$A$200:$AI$444,35,FALSE)*AG189,"")</f>
        <v/>
      </c>
      <c r="AJ189" s="48"/>
      <c r="AK189" s="48" t="b">
        <v>0</v>
      </c>
      <c r="AL189" s="48" t="b">
        <f t="shared" si="56"/>
        <v>0</v>
      </c>
      <c r="AM189" s="45"/>
      <c r="AN189" s="45"/>
      <c r="AO189" s="45"/>
      <c r="AP189" s="45"/>
      <c r="AQ189" s="45"/>
      <c r="AR189" s="45"/>
      <c r="AS189" s="496" t="str">
        <f t="shared" si="55"/>
        <v/>
      </c>
      <c r="AT189" s="460"/>
      <c r="AU189" s="16"/>
      <c r="AY189" s="454"/>
      <c r="BB189" s="454"/>
      <c r="BD189" s="454"/>
      <c r="BH189" s="454"/>
      <c r="BI189" s="552"/>
      <c r="BJ189" s="561"/>
      <c r="BK189" s="591"/>
      <c r="BL189" s="582"/>
    </row>
    <row r="190" spans="1:64" s="4" customFormat="1" ht="12" x14ac:dyDescent="0.2">
      <c r="A190" s="649"/>
      <c r="B190" s="649"/>
      <c r="C190" s="649"/>
      <c r="D190" s="649"/>
      <c r="E190" s="649"/>
      <c r="F190" s="649"/>
      <c r="G190" s="649"/>
      <c r="H190" s="649"/>
      <c r="I190" s="649"/>
      <c r="J190" s="649"/>
      <c r="K190" s="649"/>
      <c r="L190" s="649"/>
      <c r="M190" s="649"/>
      <c r="N190" s="649"/>
      <c r="O190" s="666"/>
      <c r="P190" s="666"/>
      <c r="Q190" s="666"/>
      <c r="R190" s="666"/>
      <c r="S190" s="666"/>
      <c r="T190" s="666"/>
      <c r="U190" s="666"/>
      <c r="V190" s="649"/>
      <c r="W190" s="649"/>
      <c r="X190" s="649"/>
      <c r="Y190" s="649"/>
      <c r="Z190" s="649"/>
      <c r="AA190" s="649"/>
      <c r="AB190" s="649"/>
      <c r="AC190" s="649"/>
      <c r="AD190" s="649"/>
      <c r="AE190" s="649"/>
      <c r="AF190" s="649"/>
      <c r="AG190" s="649"/>
      <c r="AH190" s="649"/>
      <c r="AI190" s="368" t="str">
        <f>IFERROR(VLOOKUP(A190,$A$200:$AI$444,35,FALSE)*AG190,"")</f>
        <v/>
      </c>
      <c r="AJ190" s="48"/>
      <c r="AK190" s="48" t="b">
        <v>0</v>
      </c>
      <c r="AL190" s="48" t="b">
        <f t="shared" si="56"/>
        <v>0</v>
      </c>
      <c r="AM190" s="45"/>
      <c r="AN190" s="45"/>
      <c r="AO190" s="45"/>
      <c r="AP190" s="45"/>
      <c r="AQ190" s="45"/>
      <c r="AR190" s="45"/>
      <c r="AS190" s="496" t="str">
        <f t="shared" si="55"/>
        <v/>
      </c>
      <c r="AT190" s="460"/>
      <c r="AU190" s="16"/>
      <c r="AY190" s="454"/>
      <c r="BB190" s="454"/>
      <c r="BD190" s="454"/>
      <c r="BH190" s="454"/>
      <c r="BI190" s="552"/>
      <c r="BJ190" s="561"/>
      <c r="BK190" s="591"/>
      <c r="BL190" s="582"/>
    </row>
    <row r="191" spans="1:64" s="4" customFormat="1" ht="14.25" customHeight="1" x14ac:dyDescent="0.2">
      <c r="Z191" s="45"/>
      <c r="AA191" s="45"/>
      <c r="AB191" s="45"/>
      <c r="AC191" s="45"/>
      <c r="AD191" s="45"/>
      <c r="AE191" s="46"/>
      <c r="AF191" s="16"/>
      <c r="AG191" s="16"/>
      <c r="AH191" s="16"/>
      <c r="AI191" s="369">
        <f>SUM(AI186:AI190)</f>
        <v>0</v>
      </c>
      <c r="AJ191" s="377"/>
      <c r="AK191" s="48"/>
      <c r="AL191" s="48"/>
      <c r="AM191" s="45"/>
      <c r="AN191" s="45"/>
      <c r="AO191" s="45"/>
      <c r="AP191" s="45"/>
      <c r="AQ191" s="45"/>
      <c r="AR191" s="45"/>
      <c r="AS191" s="503"/>
      <c r="AT191" s="460"/>
      <c r="AU191" s="16"/>
      <c r="AY191" s="454"/>
      <c r="BB191" s="454"/>
      <c r="BD191" s="454"/>
      <c r="BH191" s="454"/>
      <c r="BI191" s="552"/>
      <c r="BJ191" s="561"/>
      <c r="BK191" s="591"/>
      <c r="BL191" s="582"/>
    </row>
    <row r="192" spans="1:64" s="1" customFormat="1" ht="14.25" customHeight="1" x14ac:dyDescent="0.2">
      <c r="T192" s="5"/>
      <c r="W192" s="237"/>
      <c r="X192" s="695" t="s">
        <v>525</v>
      </c>
      <c r="Y192" s="695"/>
      <c r="Z192" s="695"/>
      <c r="AA192" s="695"/>
      <c r="AB192" s="695"/>
      <c r="AC192" s="695"/>
      <c r="AD192" s="695"/>
      <c r="AE192" s="695"/>
      <c r="AF192" s="695"/>
      <c r="AG192" s="695"/>
      <c r="AH192" s="695"/>
      <c r="AI192" s="695"/>
      <c r="AJ192" s="695"/>
      <c r="AK192" s="102"/>
      <c r="AL192" s="102"/>
      <c r="AM192" s="3"/>
      <c r="AN192" s="3"/>
      <c r="AO192" s="3"/>
      <c r="AP192" s="3"/>
      <c r="AQ192" s="3"/>
      <c r="AR192" s="3"/>
      <c r="AS192" s="494"/>
      <c r="AT192" s="461"/>
      <c r="AU192" s="437"/>
      <c r="AY192" s="452"/>
      <c r="BB192" s="452"/>
      <c r="BD192" s="452"/>
      <c r="BG192" s="454" t="s">
        <v>760</v>
      </c>
      <c r="BH192" s="452"/>
      <c r="BI192" s="551">
        <f>SUM(BI76,BI101,BI170)</f>
        <v>0</v>
      </c>
      <c r="BJ192" s="560">
        <f>SUM(BJ76,BJ101,BJ170)</f>
        <v>0</v>
      </c>
      <c r="BK192" s="590"/>
      <c r="BL192" s="581">
        <f t="shared" ref="BL192" si="57">SUM(BL76,BL101,BL170)</f>
        <v>0</v>
      </c>
    </row>
    <row r="193" spans="1:64" s="1" customFormat="1" ht="14.25" customHeight="1" x14ac:dyDescent="0.2">
      <c r="T193" s="5"/>
      <c r="V193" s="237"/>
      <c r="W193" s="237"/>
      <c r="X193" s="696"/>
      <c r="Y193" s="696"/>
      <c r="Z193" s="696"/>
      <c r="AA193" s="696"/>
      <c r="AB193" s="696"/>
      <c r="AC193" s="696"/>
      <c r="AD193" s="696"/>
      <c r="AE193" s="696"/>
      <c r="AF193" s="696"/>
      <c r="AG193" s="696"/>
      <c r="AH193" s="696"/>
      <c r="AI193" s="696"/>
      <c r="AJ193" s="696"/>
      <c r="AK193" s="102"/>
      <c r="AL193" s="102"/>
      <c r="AM193" s="3"/>
      <c r="AN193" s="3"/>
      <c r="AO193" s="3"/>
      <c r="AP193" s="3"/>
      <c r="AQ193" s="3"/>
      <c r="AR193" s="3"/>
      <c r="AS193" s="494"/>
      <c r="AT193" s="461"/>
      <c r="AU193" s="437"/>
      <c r="AY193" s="452"/>
      <c r="BB193" s="452"/>
      <c r="BD193" s="452"/>
      <c r="BG193" s="454" t="s">
        <v>761</v>
      </c>
      <c r="BH193" s="452"/>
      <c r="BI193" s="551">
        <f>SUM(BI77,BI102,BI171)</f>
        <v>0</v>
      </c>
      <c r="BJ193" s="560">
        <f>SUM(BJ77,BJ102,BJ171)</f>
        <v>0</v>
      </c>
      <c r="BK193" s="590"/>
      <c r="BL193" s="581"/>
    </row>
    <row r="194" spans="1:64" s="1" customFormat="1" x14ac:dyDescent="0.2">
      <c r="T194" s="5"/>
      <c r="AI194" s="49"/>
      <c r="AJ194" s="49"/>
      <c r="AK194" s="102"/>
      <c r="AL194" s="102"/>
      <c r="AM194" s="3"/>
      <c r="AN194" s="3"/>
      <c r="AO194" s="3"/>
      <c r="AP194" s="3"/>
      <c r="AQ194" s="3"/>
      <c r="AR194" s="3"/>
      <c r="AS194" s="494"/>
      <c r="AT194" s="461"/>
      <c r="AU194" s="437"/>
      <c r="AY194" s="452"/>
      <c r="BB194" s="452"/>
      <c r="BD194" s="452"/>
      <c r="BH194" s="452"/>
      <c r="BI194" s="551"/>
      <c r="BJ194" s="560"/>
      <c r="BK194" s="590"/>
      <c r="BL194" s="581"/>
    </row>
    <row r="195" spans="1:64" s="1" customFormat="1" x14ac:dyDescent="0.2">
      <c r="T195" s="5"/>
      <c r="Y195" s="4"/>
      <c r="Z195" s="4"/>
      <c r="AA195" s="4"/>
      <c r="AB195" s="4"/>
      <c r="AE195" s="4"/>
      <c r="AF195" s="4"/>
      <c r="AI195" s="49"/>
      <c r="AJ195" s="49"/>
      <c r="AK195" s="102"/>
      <c r="AL195" s="102"/>
      <c r="AM195" s="3"/>
      <c r="AN195" s="3"/>
      <c r="AO195" s="3"/>
      <c r="AP195" s="3"/>
      <c r="AQ195" s="3"/>
      <c r="AR195" s="3"/>
      <c r="AS195" s="494"/>
      <c r="AT195" s="461"/>
      <c r="AU195" s="437"/>
      <c r="AY195" s="452"/>
      <c r="BB195" s="452"/>
      <c r="BD195" s="452"/>
      <c r="BH195" s="452"/>
      <c r="BI195" s="551"/>
      <c r="BJ195" s="560"/>
      <c r="BK195" s="590"/>
      <c r="BL195" s="581"/>
    </row>
    <row r="196" spans="1:64" s="1" customFormat="1" x14ac:dyDescent="0.2">
      <c r="T196" s="5"/>
      <c r="AI196" s="49"/>
      <c r="AJ196" s="49"/>
      <c r="AK196" s="102"/>
      <c r="AL196" s="102"/>
      <c r="AM196" s="3"/>
      <c r="AN196" s="3"/>
      <c r="AO196" s="3"/>
      <c r="AP196" s="3"/>
      <c r="AQ196" s="3"/>
      <c r="AR196" s="3"/>
      <c r="AS196" s="494"/>
      <c r="AT196" s="461"/>
      <c r="AU196" s="437"/>
      <c r="AY196" s="452"/>
      <c r="BB196" s="452"/>
      <c r="BD196" s="452"/>
      <c r="BH196" s="452"/>
      <c r="BI196" s="551"/>
      <c r="BJ196" s="560"/>
      <c r="BK196" s="590"/>
      <c r="BL196" s="581"/>
    </row>
    <row r="197" spans="1:64" s="1" customFormat="1" ht="20.25" x14ac:dyDescent="0.3">
      <c r="A197" s="2" t="s">
        <v>260</v>
      </c>
      <c r="T197" s="5"/>
      <c r="Y197" s="7"/>
      <c r="Z197" s="7"/>
      <c r="AA197" s="7"/>
      <c r="AB197" s="7"/>
      <c r="AE197" s="7"/>
      <c r="AF197" s="7"/>
      <c r="AI197" s="49"/>
      <c r="AJ197" s="62"/>
      <c r="AK197" s="102"/>
      <c r="AL197" s="102"/>
      <c r="AM197" s="3"/>
      <c r="AN197" s="3"/>
      <c r="AO197" s="3"/>
      <c r="AP197" s="3"/>
      <c r="AQ197" s="3"/>
      <c r="AR197" s="3"/>
      <c r="AS197" s="494"/>
      <c r="AT197" s="461"/>
      <c r="AU197" s="437"/>
      <c r="AY197" s="452"/>
      <c r="BB197" s="452"/>
      <c r="BD197" s="452"/>
      <c r="BH197" s="452"/>
      <c r="BI197" s="551"/>
      <c r="BJ197" s="560"/>
      <c r="BK197" s="590"/>
      <c r="BL197" s="581"/>
    </row>
    <row r="198" spans="1:64" s="29" customFormat="1" ht="16.5" x14ac:dyDescent="0.3">
      <c r="A198" s="61" t="s">
        <v>638</v>
      </c>
      <c r="B198" s="30"/>
      <c r="C198" s="30"/>
      <c r="D198" s="30"/>
      <c r="E198" s="30"/>
      <c r="F198" s="30"/>
      <c r="G198" s="30"/>
      <c r="H198" s="30"/>
      <c r="I198" s="30"/>
      <c r="J198" s="30"/>
      <c r="K198" s="30"/>
      <c r="L198" s="30"/>
      <c r="M198" s="30"/>
      <c r="N198" s="30"/>
      <c r="O198" s="30"/>
      <c r="P198" s="30"/>
      <c r="Q198" s="30"/>
      <c r="R198" s="30"/>
      <c r="S198" s="30"/>
      <c r="T198" s="30"/>
      <c r="U198" s="665" t="s">
        <v>526</v>
      </c>
      <c r="V198" s="665"/>
      <c r="W198" s="665"/>
      <c r="X198" s="665"/>
      <c r="Y198" s="665"/>
      <c r="Z198" s="665"/>
      <c r="AA198" s="665"/>
      <c r="AB198" s="665"/>
      <c r="AC198" s="665"/>
      <c r="AD198" s="665"/>
      <c r="AE198" s="665"/>
      <c r="AF198" s="665"/>
      <c r="AG198" s="665"/>
      <c r="AH198" s="665"/>
      <c r="AI198" s="665"/>
      <c r="AJ198" s="70"/>
      <c r="AK198" s="108"/>
      <c r="AL198" s="108"/>
      <c r="AM198" s="104"/>
      <c r="AN198" s="104"/>
      <c r="AO198" s="104"/>
      <c r="AP198" s="104"/>
      <c r="AQ198" s="104"/>
      <c r="AR198" s="104"/>
      <c r="AS198" s="504"/>
      <c r="AT198" s="617"/>
      <c r="AU198" s="403"/>
      <c r="AY198" s="350"/>
      <c r="BB198" s="350"/>
      <c r="BD198" s="350"/>
      <c r="BH198" s="350"/>
      <c r="BI198" s="557"/>
      <c r="BJ198" s="566"/>
      <c r="BK198" s="596"/>
      <c r="BL198" s="587"/>
    </row>
    <row r="199" spans="1:64" s="27" customFormat="1" ht="17.25" thickBot="1" x14ac:dyDescent="0.35">
      <c r="A199" s="66" t="s">
        <v>33</v>
      </c>
      <c r="B199" s="66"/>
      <c r="C199" s="66"/>
      <c r="D199" s="66" t="s">
        <v>34</v>
      </c>
      <c r="E199" s="66"/>
      <c r="F199" s="66"/>
      <c r="G199" s="66"/>
      <c r="H199" s="66"/>
      <c r="I199" s="66"/>
      <c r="J199" s="66"/>
      <c r="K199" s="66"/>
      <c r="L199" s="66"/>
      <c r="M199" s="66" t="s">
        <v>228</v>
      </c>
      <c r="N199" s="66"/>
      <c r="O199" s="66"/>
      <c r="P199" s="66"/>
      <c r="Q199" s="66"/>
      <c r="R199" s="66"/>
      <c r="S199" s="66"/>
      <c r="T199" s="66"/>
      <c r="U199" s="66"/>
      <c r="V199" s="66"/>
      <c r="W199" s="66"/>
      <c r="X199" s="66"/>
      <c r="Y199" s="66" t="s">
        <v>441</v>
      </c>
      <c r="Z199" s="66"/>
      <c r="AA199" s="66"/>
      <c r="AB199" s="66"/>
      <c r="AC199" s="66"/>
      <c r="AD199" s="66"/>
      <c r="AE199" s="66"/>
      <c r="AF199" s="66"/>
      <c r="AG199" s="66"/>
      <c r="AH199" s="66"/>
      <c r="AI199" s="67" t="s">
        <v>35</v>
      </c>
      <c r="AJ199" s="69"/>
      <c r="AK199" s="485"/>
      <c r="AL199" s="106"/>
      <c r="AM199" s="54"/>
      <c r="AN199" s="54"/>
      <c r="AO199" s="54"/>
      <c r="AP199" s="54"/>
      <c r="AQ199" s="54"/>
      <c r="AR199" s="54"/>
      <c r="AS199" s="505"/>
      <c r="AT199" s="608"/>
      <c r="AU199" s="271"/>
      <c r="AY199" s="291"/>
      <c r="BB199" s="291"/>
      <c r="BD199" s="291"/>
      <c r="BH199" s="291"/>
      <c r="BI199" s="558"/>
      <c r="BJ199" s="567"/>
      <c r="BK199" s="597"/>
      <c r="BL199" s="588"/>
    </row>
    <row r="200" spans="1:64" s="4" customFormat="1" ht="12.2" customHeight="1" x14ac:dyDescent="0.2">
      <c r="A200" s="64" t="s">
        <v>145</v>
      </c>
      <c r="B200" s="64"/>
      <c r="C200" s="64"/>
      <c r="D200" s="670" t="s">
        <v>582</v>
      </c>
      <c r="E200" s="670"/>
      <c r="F200" s="670"/>
      <c r="G200" s="670"/>
      <c r="H200" s="670"/>
      <c r="I200" s="670"/>
      <c r="J200" s="670"/>
      <c r="K200" s="670"/>
      <c r="L200" s="670"/>
      <c r="M200" s="64" t="s">
        <v>131</v>
      </c>
      <c r="N200" s="64"/>
      <c r="O200" s="64"/>
      <c r="P200" s="64"/>
      <c r="Q200" s="64"/>
      <c r="R200" s="64"/>
      <c r="S200" s="64"/>
      <c r="T200" s="64"/>
      <c r="U200" s="64"/>
      <c r="V200" s="64"/>
      <c r="W200" s="64"/>
      <c r="X200" s="64"/>
      <c r="Y200" s="302"/>
      <c r="Z200" s="302"/>
      <c r="AA200" s="302"/>
      <c r="AB200" s="302"/>
      <c r="AC200" s="302"/>
      <c r="AD200" s="302"/>
      <c r="AE200" s="302"/>
      <c r="AF200" s="302"/>
      <c r="AG200" s="302"/>
      <c r="AH200" s="302"/>
      <c r="AI200" s="184">
        <v>15</v>
      </c>
      <c r="AJ200" s="69"/>
      <c r="AK200" s="364"/>
      <c r="AL200" s="48"/>
      <c r="AM200" s="45"/>
      <c r="AN200" s="45"/>
      <c r="AO200" s="45"/>
      <c r="AP200" s="45"/>
      <c r="AQ200" s="45"/>
      <c r="AR200" s="45"/>
      <c r="AS200" s="503"/>
      <c r="AT200" s="460"/>
      <c r="AU200" s="16"/>
      <c r="AY200" s="454"/>
      <c r="BB200" s="454"/>
      <c r="BD200" s="454"/>
      <c r="BH200" s="454"/>
      <c r="BI200" s="552"/>
      <c r="BJ200" s="561"/>
      <c r="BK200" s="591"/>
      <c r="BL200" s="582"/>
    </row>
    <row r="201" spans="1:64" s="4" customFormat="1" ht="12.2" customHeight="1" x14ac:dyDescent="0.2">
      <c r="A201" s="56" t="s">
        <v>146</v>
      </c>
      <c r="B201" s="56"/>
      <c r="C201" s="56"/>
      <c r="D201" s="667"/>
      <c r="E201" s="667"/>
      <c r="F201" s="667"/>
      <c r="G201" s="667"/>
      <c r="H201" s="667"/>
      <c r="I201" s="667"/>
      <c r="J201" s="667"/>
      <c r="K201" s="667"/>
      <c r="L201" s="667"/>
      <c r="M201" s="56" t="s">
        <v>130</v>
      </c>
      <c r="N201" s="56"/>
      <c r="O201" s="56"/>
      <c r="P201" s="56"/>
      <c r="Q201" s="56"/>
      <c r="R201" s="56"/>
      <c r="S201" s="56"/>
      <c r="T201" s="56"/>
      <c r="U201" s="56"/>
      <c r="V201" s="56"/>
      <c r="W201" s="56"/>
      <c r="X201" s="56"/>
      <c r="Y201" s="300" t="s">
        <v>430</v>
      </c>
      <c r="Z201" s="300"/>
      <c r="AA201" s="300"/>
      <c r="AB201" s="300"/>
      <c r="AC201" s="300"/>
      <c r="AD201" s="300"/>
      <c r="AE201" s="300"/>
      <c r="AF201" s="300"/>
      <c r="AG201" s="300"/>
      <c r="AH201" s="300"/>
      <c r="AI201" s="185">
        <v>15</v>
      </c>
      <c r="AJ201" s="69"/>
      <c r="AK201" s="364"/>
      <c r="AL201" s="48"/>
      <c r="AM201" s="45"/>
      <c r="AN201" s="45"/>
      <c r="AO201" s="45"/>
      <c r="AP201" s="45"/>
      <c r="AQ201" s="45"/>
      <c r="AR201" s="45"/>
      <c r="AS201" s="503"/>
      <c r="AT201" s="460"/>
      <c r="AU201" s="16"/>
      <c r="AY201" s="454"/>
      <c r="BB201" s="454"/>
      <c r="BD201" s="454"/>
      <c r="BH201" s="454"/>
      <c r="BI201" s="552"/>
      <c r="BJ201" s="561"/>
      <c r="BK201" s="591"/>
      <c r="BL201" s="582"/>
    </row>
    <row r="202" spans="1:64" s="4" customFormat="1" ht="12.2" customHeight="1" x14ac:dyDescent="0.2">
      <c r="A202" s="56" t="s">
        <v>147</v>
      </c>
      <c r="B202" s="56"/>
      <c r="C202" s="56"/>
      <c r="D202" s="667"/>
      <c r="E202" s="667"/>
      <c r="F202" s="667"/>
      <c r="G202" s="667"/>
      <c r="H202" s="667"/>
      <c r="I202" s="667"/>
      <c r="J202" s="667"/>
      <c r="K202" s="667"/>
      <c r="L202" s="667"/>
      <c r="M202" s="56" t="s">
        <v>36</v>
      </c>
      <c r="N202" s="56"/>
      <c r="O202" s="56"/>
      <c r="P202" s="56"/>
      <c r="Q202" s="56"/>
      <c r="R202" s="56"/>
      <c r="S202" s="56"/>
      <c r="T202" s="56"/>
      <c r="U202" s="56"/>
      <c r="V202" s="56"/>
      <c r="W202" s="56"/>
      <c r="X202" s="56"/>
      <c r="Y202" s="300" t="s">
        <v>430</v>
      </c>
      <c r="Z202" s="300"/>
      <c r="AA202" s="300"/>
      <c r="AB202" s="300"/>
      <c r="AC202" s="300"/>
      <c r="AD202" s="300"/>
      <c r="AE202" s="300"/>
      <c r="AF202" s="300"/>
      <c r="AG202" s="300"/>
      <c r="AH202" s="300"/>
      <c r="AI202" s="185">
        <v>20</v>
      </c>
      <c r="AJ202" s="69"/>
      <c r="AK202" s="364"/>
      <c r="AL202" s="48"/>
      <c r="AM202" s="45"/>
      <c r="AN202" s="45"/>
      <c r="AO202" s="45"/>
      <c r="AP202" s="45"/>
      <c r="AQ202" s="45"/>
      <c r="AR202" s="45"/>
      <c r="AS202" s="503"/>
      <c r="AT202" s="460"/>
      <c r="AU202" s="16"/>
      <c r="AY202" s="454"/>
      <c r="BB202" s="454"/>
      <c r="BD202" s="454"/>
      <c r="BH202" s="454"/>
      <c r="BI202" s="552"/>
      <c r="BJ202" s="561"/>
      <c r="BK202" s="591"/>
      <c r="BL202" s="582"/>
    </row>
    <row r="203" spans="1:64" s="4" customFormat="1" ht="12" x14ac:dyDescent="0.2">
      <c r="A203" s="56" t="s">
        <v>148</v>
      </c>
      <c r="B203" s="56"/>
      <c r="C203" s="56"/>
      <c r="D203" s="667"/>
      <c r="E203" s="667"/>
      <c r="F203" s="667"/>
      <c r="G203" s="667"/>
      <c r="H203" s="667"/>
      <c r="I203" s="667"/>
      <c r="J203" s="667"/>
      <c r="K203" s="667"/>
      <c r="L203" s="667"/>
      <c r="M203" s="56" t="s">
        <v>39</v>
      </c>
      <c r="N203" s="56"/>
      <c r="O203" s="56"/>
      <c r="P203" s="56"/>
      <c r="Q203" s="56"/>
      <c r="R203" s="56"/>
      <c r="S203" s="56"/>
      <c r="T203" s="56"/>
      <c r="U203" s="56"/>
      <c r="V203" s="56"/>
      <c r="W203" s="56"/>
      <c r="X203" s="56"/>
      <c r="Y203" s="300"/>
      <c r="Z203" s="300"/>
      <c r="AA203" s="300"/>
      <c r="AB203" s="300"/>
      <c r="AC203" s="300"/>
      <c r="AD203" s="300"/>
      <c r="AE203" s="300"/>
      <c r="AF203" s="300"/>
      <c r="AG203" s="300"/>
      <c r="AH203" s="300"/>
      <c r="AI203" s="185">
        <v>25</v>
      </c>
      <c r="AJ203" s="69"/>
      <c r="AK203" s="364"/>
      <c r="AL203" s="48"/>
      <c r="AM203" s="45"/>
      <c r="AN203" s="45"/>
      <c r="AO203" s="45"/>
      <c r="AP203" s="45"/>
      <c r="AQ203" s="45"/>
      <c r="AR203" s="45"/>
      <c r="AS203" s="503"/>
      <c r="AT203" s="460"/>
      <c r="AU203" s="16"/>
      <c r="AY203" s="454"/>
      <c r="BB203" s="454"/>
      <c r="BD203" s="454"/>
      <c r="BH203" s="454"/>
      <c r="BI203" s="552"/>
      <c r="BJ203" s="561"/>
      <c r="BK203" s="591"/>
      <c r="BL203" s="582"/>
    </row>
    <row r="204" spans="1:64" s="4" customFormat="1" ht="12" x14ac:dyDescent="0.2">
      <c r="A204" s="56" t="s">
        <v>149</v>
      </c>
      <c r="B204" s="56"/>
      <c r="C204" s="56"/>
      <c r="D204" s="667"/>
      <c r="E204" s="667"/>
      <c r="F204" s="667"/>
      <c r="G204" s="667"/>
      <c r="H204" s="667"/>
      <c r="I204" s="667"/>
      <c r="J204" s="667"/>
      <c r="K204" s="667"/>
      <c r="L204" s="667"/>
      <c r="M204" s="56" t="s">
        <v>37</v>
      </c>
      <c r="N204" s="56"/>
      <c r="O204" s="56"/>
      <c r="P204" s="56"/>
      <c r="Q204" s="56"/>
      <c r="R204" s="56"/>
      <c r="S204" s="56"/>
      <c r="T204" s="56"/>
      <c r="U204" s="56"/>
      <c r="V204" s="56"/>
      <c r="W204" s="56"/>
      <c r="X204" s="56"/>
      <c r="Y204" s="300" t="s">
        <v>430</v>
      </c>
      <c r="Z204" s="300"/>
      <c r="AA204" s="300"/>
      <c r="AB204" s="300"/>
      <c r="AC204" s="300"/>
      <c r="AD204" s="300"/>
      <c r="AE204" s="300"/>
      <c r="AF204" s="300"/>
      <c r="AG204" s="300"/>
      <c r="AH204" s="300"/>
      <c r="AI204" s="185">
        <v>30</v>
      </c>
      <c r="AJ204" s="69"/>
      <c r="AK204" s="364"/>
      <c r="AL204" s="48"/>
      <c r="AM204" s="45"/>
      <c r="AN204" s="45"/>
      <c r="AO204" s="45"/>
      <c r="AP204" s="45"/>
      <c r="AQ204" s="45"/>
      <c r="AR204" s="45"/>
      <c r="AS204" s="503"/>
      <c r="AT204" s="460"/>
      <c r="AU204" s="16"/>
      <c r="AY204" s="454"/>
      <c r="BB204" s="454"/>
      <c r="BD204" s="454"/>
      <c r="BH204" s="454"/>
      <c r="BI204" s="552"/>
      <c r="BJ204" s="561"/>
      <c r="BK204" s="591"/>
      <c r="BL204" s="582"/>
    </row>
    <row r="205" spans="1:64" s="4" customFormat="1" ht="12" x14ac:dyDescent="0.2">
      <c r="A205" s="56" t="s">
        <v>150</v>
      </c>
      <c r="B205" s="56"/>
      <c r="C205" s="56"/>
      <c r="D205" s="667"/>
      <c r="E205" s="667"/>
      <c r="F205" s="667"/>
      <c r="G205" s="667"/>
      <c r="H205" s="667"/>
      <c r="I205" s="667"/>
      <c r="J205" s="667"/>
      <c r="K205" s="667"/>
      <c r="L205" s="667"/>
      <c r="M205" s="56" t="s">
        <v>38</v>
      </c>
      <c r="N205" s="56"/>
      <c r="O205" s="56"/>
      <c r="P205" s="56"/>
      <c r="Q205" s="56"/>
      <c r="R205" s="56"/>
      <c r="S205" s="56"/>
      <c r="T205" s="56"/>
      <c r="U205" s="56"/>
      <c r="V205" s="56"/>
      <c r="W205" s="56"/>
      <c r="X205" s="56"/>
      <c r="Y205" s="300"/>
      <c r="Z205" s="300"/>
      <c r="AA205" s="300"/>
      <c r="AB205" s="300"/>
      <c r="AC205" s="300"/>
      <c r="AD205" s="300"/>
      <c r="AE205" s="300"/>
      <c r="AF205" s="300"/>
      <c r="AG205" s="300"/>
      <c r="AH205" s="300"/>
      <c r="AI205" s="185">
        <v>40</v>
      </c>
      <c r="AJ205" s="69"/>
      <c r="AK205" s="364"/>
      <c r="AL205" s="48"/>
      <c r="AM205" s="45"/>
      <c r="AN205" s="45"/>
      <c r="AO205" s="45"/>
      <c r="AP205" s="45"/>
      <c r="AQ205" s="45"/>
      <c r="AR205" s="45"/>
      <c r="AS205" s="503"/>
      <c r="AT205" s="460"/>
      <c r="AU205" s="16"/>
      <c r="AY205" s="454"/>
      <c r="BB205" s="454"/>
      <c r="BD205" s="454"/>
      <c r="BH205" s="454"/>
      <c r="BI205" s="552"/>
      <c r="BJ205" s="561"/>
      <c r="BK205" s="591"/>
      <c r="BL205" s="582"/>
    </row>
    <row r="206" spans="1:64" s="4" customFormat="1" ht="12" x14ac:dyDescent="0.2">
      <c r="A206" s="56" t="s">
        <v>151</v>
      </c>
      <c r="B206" s="56"/>
      <c r="C206" s="56"/>
      <c r="D206" s="667"/>
      <c r="E206" s="667"/>
      <c r="F206" s="667"/>
      <c r="G206" s="667"/>
      <c r="H206" s="667"/>
      <c r="I206" s="667"/>
      <c r="J206" s="667"/>
      <c r="K206" s="667"/>
      <c r="L206" s="667"/>
      <c r="M206" s="56" t="s">
        <v>132</v>
      </c>
      <c r="N206" s="56"/>
      <c r="O206" s="56"/>
      <c r="P206" s="56"/>
      <c r="Q206" s="56"/>
      <c r="R206" s="56"/>
      <c r="S206" s="56"/>
      <c r="T206" s="56"/>
      <c r="U206" s="56"/>
      <c r="V206" s="56"/>
      <c r="W206" s="56"/>
      <c r="X206" s="56"/>
      <c r="Y206" s="300"/>
      <c r="Z206" s="300"/>
      <c r="AA206" s="300"/>
      <c r="AB206" s="300"/>
      <c r="AC206" s="300"/>
      <c r="AD206" s="300"/>
      <c r="AE206" s="300"/>
      <c r="AF206" s="300"/>
      <c r="AG206" s="300"/>
      <c r="AH206" s="300"/>
      <c r="AI206" s="185">
        <v>60</v>
      </c>
      <c r="AJ206" s="69"/>
      <c r="AK206" s="364"/>
      <c r="AL206" s="48"/>
      <c r="AM206" s="45"/>
      <c r="AN206" s="45"/>
      <c r="AO206" s="45"/>
      <c r="AP206" s="45"/>
      <c r="AQ206" s="45"/>
      <c r="AR206" s="45"/>
      <c r="AS206" s="503"/>
      <c r="AT206" s="460"/>
      <c r="AU206" s="16"/>
      <c r="AY206" s="454"/>
      <c r="BB206" s="454"/>
      <c r="BD206" s="454"/>
      <c r="BH206" s="454"/>
      <c r="BI206" s="552"/>
      <c r="BJ206" s="561"/>
      <c r="BK206" s="591"/>
      <c r="BL206" s="582"/>
    </row>
    <row r="207" spans="1:64" s="4" customFormat="1" ht="12" x14ac:dyDescent="0.2">
      <c r="A207" s="56" t="s">
        <v>152</v>
      </c>
      <c r="B207" s="56"/>
      <c r="C207" s="56"/>
      <c r="D207" s="667"/>
      <c r="E207" s="667"/>
      <c r="F207" s="667"/>
      <c r="G207" s="667"/>
      <c r="H207" s="667"/>
      <c r="I207" s="667"/>
      <c r="J207" s="667"/>
      <c r="K207" s="667"/>
      <c r="L207" s="667"/>
      <c r="M207" s="56" t="s">
        <v>133</v>
      </c>
      <c r="N207" s="56"/>
      <c r="O207" s="56"/>
      <c r="P207" s="56"/>
      <c r="Q207" s="56"/>
      <c r="R207" s="56"/>
      <c r="S207" s="56"/>
      <c r="T207" s="56"/>
      <c r="U207" s="56"/>
      <c r="V207" s="56"/>
      <c r="W207" s="56"/>
      <c r="X207" s="56"/>
      <c r="Y207" s="300" t="s">
        <v>430</v>
      </c>
      <c r="Z207" s="300"/>
      <c r="AA207" s="300"/>
      <c r="AB207" s="300"/>
      <c r="AC207" s="300"/>
      <c r="AD207" s="300"/>
      <c r="AE207" s="300"/>
      <c r="AF207" s="300"/>
      <c r="AG207" s="300"/>
      <c r="AH207" s="300"/>
      <c r="AI207" s="185">
        <v>60</v>
      </c>
      <c r="AJ207" s="69"/>
      <c r="AK207" s="364"/>
      <c r="AL207" s="48"/>
      <c r="AM207" s="45"/>
      <c r="AN207" s="45"/>
      <c r="AO207" s="45"/>
      <c r="AP207" s="45"/>
      <c r="AQ207" s="45"/>
      <c r="AR207" s="45"/>
      <c r="AS207" s="503"/>
      <c r="AT207" s="460"/>
      <c r="AU207" s="16"/>
      <c r="AY207" s="454"/>
      <c r="BB207" s="454"/>
      <c r="BD207" s="454"/>
      <c r="BH207" s="454"/>
      <c r="BI207" s="552"/>
      <c r="BJ207" s="561"/>
      <c r="BK207" s="591"/>
      <c r="BL207" s="582"/>
    </row>
    <row r="208" spans="1:64" s="4" customFormat="1" ht="12" customHeight="1" x14ac:dyDescent="0.2">
      <c r="A208" s="56" t="s">
        <v>153</v>
      </c>
      <c r="B208" s="56"/>
      <c r="C208" s="56"/>
      <c r="D208" s="672" t="s">
        <v>583</v>
      </c>
      <c r="E208" s="672"/>
      <c r="F208" s="672"/>
      <c r="G208" s="672"/>
      <c r="H208" s="672"/>
      <c r="I208" s="672"/>
      <c r="J208" s="672"/>
      <c r="K208" s="672"/>
      <c r="L208" s="672"/>
      <c r="M208" s="56" t="s">
        <v>43</v>
      </c>
      <c r="N208" s="56"/>
      <c r="O208" s="56"/>
      <c r="P208" s="56"/>
      <c r="Q208" s="56"/>
      <c r="R208" s="56"/>
      <c r="S208" s="56"/>
      <c r="T208" s="56"/>
      <c r="U208" s="56"/>
      <c r="V208" s="56"/>
      <c r="W208" s="56"/>
      <c r="X208" s="56"/>
      <c r="Y208" s="675" t="s">
        <v>431</v>
      </c>
      <c r="Z208" s="675"/>
      <c r="AA208" s="675"/>
      <c r="AB208" s="675"/>
      <c r="AC208" s="675"/>
      <c r="AD208" s="675"/>
      <c r="AE208" s="675"/>
      <c r="AF208" s="675"/>
      <c r="AG208" s="675"/>
      <c r="AH208" s="675"/>
      <c r="AI208" s="185">
        <v>30</v>
      </c>
      <c r="AJ208" s="69"/>
      <c r="AK208" s="485"/>
      <c r="AL208" s="48"/>
      <c r="AM208" s="45"/>
      <c r="AN208" s="45"/>
      <c r="AO208" s="45"/>
      <c r="AP208" s="45"/>
      <c r="AQ208" s="45"/>
      <c r="AR208" s="45"/>
      <c r="AS208" s="503"/>
      <c r="AT208" s="460"/>
      <c r="AU208" s="16"/>
      <c r="AY208" s="454"/>
      <c r="BB208" s="454"/>
      <c r="BD208" s="454"/>
      <c r="BH208" s="454"/>
      <c r="BI208" s="552"/>
      <c r="BJ208" s="561"/>
      <c r="BK208" s="591"/>
      <c r="BL208" s="582"/>
    </row>
    <row r="209" spans="1:64" s="4" customFormat="1" ht="12" x14ac:dyDescent="0.2">
      <c r="A209" s="56" t="s">
        <v>154</v>
      </c>
      <c r="B209" s="56"/>
      <c r="C209" s="56"/>
      <c r="D209" s="672"/>
      <c r="E209" s="672"/>
      <c r="F209" s="672"/>
      <c r="G209" s="672"/>
      <c r="H209" s="672"/>
      <c r="I209" s="672"/>
      <c r="J209" s="672"/>
      <c r="K209" s="672"/>
      <c r="L209" s="672"/>
      <c r="M209" s="56" t="s">
        <v>42</v>
      </c>
      <c r="N209" s="56"/>
      <c r="O209" s="56"/>
      <c r="P209" s="56"/>
      <c r="Q209" s="56"/>
      <c r="R209" s="56"/>
      <c r="S209" s="56"/>
      <c r="T209" s="56"/>
      <c r="U209" s="56"/>
      <c r="V209" s="56"/>
      <c r="W209" s="56"/>
      <c r="X209" s="56"/>
      <c r="Y209" s="676"/>
      <c r="Z209" s="676"/>
      <c r="AA209" s="676"/>
      <c r="AB209" s="676"/>
      <c r="AC209" s="676"/>
      <c r="AD209" s="676"/>
      <c r="AE209" s="676"/>
      <c r="AF209" s="676"/>
      <c r="AG209" s="676"/>
      <c r="AH209" s="676"/>
      <c r="AI209" s="185">
        <v>30</v>
      </c>
      <c r="AJ209" s="69"/>
      <c r="AK209" s="485"/>
      <c r="AL209" s="48"/>
      <c r="AM209" s="45"/>
      <c r="AN209" s="45"/>
      <c r="AO209" s="45"/>
      <c r="AP209" s="45"/>
      <c r="AQ209" s="45"/>
      <c r="AR209" s="45"/>
      <c r="AS209" s="503"/>
      <c r="AT209" s="460"/>
      <c r="AU209" s="16"/>
      <c r="AY209" s="454"/>
      <c r="BB209" s="454"/>
      <c r="BD209" s="454"/>
      <c r="BH209" s="454"/>
      <c r="BI209" s="552"/>
      <c r="BJ209" s="561"/>
      <c r="BK209" s="591"/>
      <c r="BL209" s="582"/>
    </row>
    <row r="210" spans="1:64" s="4" customFormat="1" ht="12" x14ac:dyDescent="0.2">
      <c r="A210" s="56" t="s">
        <v>155</v>
      </c>
      <c r="B210" s="56"/>
      <c r="C210" s="56"/>
      <c r="D210" s="672"/>
      <c r="E210" s="672"/>
      <c r="F210" s="672"/>
      <c r="G210" s="672"/>
      <c r="H210" s="672"/>
      <c r="I210" s="672"/>
      <c r="J210" s="672"/>
      <c r="K210" s="672"/>
      <c r="L210" s="672"/>
      <c r="M210" s="56" t="s">
        <v>44</v>
      </c>
      <c r="N210" s="56"/>
      <c r="O210" s="56"/>
      <c r="P210" s="56"/>
      <c r="Q210" s="56"/>
      <c r="R210" s="56"/>
      <c r="S210" s="56"/>
      <c r="T210" s="56"/>
      <c r="U210" s="56"/>
      <c r="V210" s="56"/>
      <c r="W210" s="56"/>
      <c r="X210" s="56"/>
      <c r="Y210" s="676"/>
      <c r="Z210" s="676"/>
      <c r="AA210" s="676"/>
      <c r="AB210" s="676"/>
      <c r="AC210" s="676"/>
      <c r="AD210" s="676"/>
      <c r="AE210" s="676"/>
      <c r="AF210" s="676"/>
      <c r="AG210" s="676"/>
      <c r="AH210" s="676"/>
      <c r="AI210" s="185">
        <v>30</v>
      </c>
      <c r="AJ210" s="69"/>
      <c r="AK210" s="485"/>
      <c r="AL210" s="48"/>
      <c r="AM210" s="45"/>
      <c r="AN210" s="45"/>
      <c r="AO210" s="45"/>
      <c r="AP210" s="45"/>
      <c r="AQ210" s="45"/>
      <c r="AR210" s="45"/>
      <c r="AS210" s="503"/>
      <c r="AT210" s="460"/>
      <c r="AU210" s="16"/>
      <c r="AY210" s="454"/>
      <c r="BB210" s="454"/>
      <c r="BD210" s="454"/>
      <c r="BH210" s="454"/>
      <c r="BI210" s="552"/>
      <c r="BJ210" s="561"/>
      <c r="BK210" s="591"/>
      <c r="BL210" s="582"/>
    </row>
    <row r="211" spans="1:64" s="4" customFormat="1" ht="12" x14ac:dyDescent="0.2">
      <c r="A211" s="56" t="s">
        <v>156</v>
      </c>
      <c r="B211" s="56"/>
      <c r="C211" s="56"/>
      <c r="D211" s="672"/>
      <c r="E211" s="672"/>
      <c r="F211" s="672"/>
      <c r="G211" s="672"/>
      <c r="H211" s="672"/>
      <c r="I211" s="672"/>
      <c r="J211" s="672"/>
      <c r="K211" s="672"/>
      <c r="L211" s="672"/>
      <c r="M211" s="56" t="s">
        <v>41</v>
      </c>
      <c r="N211" s="56"/>
      <c r="O211" s="56"/>
      <c r="P211" s="56"/>
      <c r="Q211" s="56"/>
      <c r="R211" s="56"/>
      <c r="S211" s="56"/>
      <c r="T211" s="56"/>
      <c r="U211" s="56"/>
      <c r="V211" s="56"/>
      <c r="W211" s="56"/>
      <c r="X211" s="56"/>
      <c r="Y211" s="677"/>
      <c r="Z211" s="677"/>
      <c r="AA211" s="677"/>
      <c r="AB211" s="677"/>
      <c r="AC211" s="677"/>
      <c r="AD211" s="677"/>
      <c r="AE211" s="677"/>
      <c r="AF211" s="677"/>
      <c r="AG211" s="677"/>
      <c r="AH211" s="677"/>
      <c r="AI211" s="185">
        <v>50</v>
      </c>
      <c r="AJ211" s="69"/>
      <c r="AK211" s="485"/>
      <c r="AL211" s="48"/>
      <c r="AM211" s="45"/>
      <c r="AN211" s="45"/>
      <c r="AO211" s="45"/>
      <c r="AP211" s="45"/>
      <c r="AQ211" s="45"/>
      <c r="AR211" s="45"/>
      <c r="AS211" s="503"/>
      <c r="AT211" s="460"/>
      <c r="AU211" s="16"/>
      <c r="AY211" s="454"/>
      <c r="BB211" s="454"/>
      <c r="BD211" s="454"/>
      <c r="BH211" s="454"/>
      <c r="BI211" s="552"/>
      <c r="BJ211" s="561"/>
      <c r="BK211" s="591"/>
      <c r="BL211" s="582"/>
    </row>
    <row r="212" spans="1:64" s="4" customFormat="1" ht="12" customHeight="1" x14ac:dyDescent="0.2">
      <c r="A212" s="56" t="s">
        <v>157</v>
      </c>
      <c r="B212" s="56"/>
      <c r="C212" s="56"/>
      <c r="D212" s="667" t="s">
        <v>584</v>
      </c>
      <c r="E212" s="667"/>
      <c r="F212" s="667"/>
      <c r="G212" s="667"/>
      <c r="H212" s="667"/>
      <c r="I212" s="667"/>
      <c r="J212" s="667"/>
      <c r="K212" s="667"/>
      <c r="L212" s="667"/>
      <c r="M212" s="56" t="s">
        <v>40</v>
      </c>
      <c r="N212" s="56"/>
      <c r="O212" s="56"/>
      <c r="P212" s="56"/>
      <c r="Q212" s="56"/>
      <c r="R212" s="56"/>
      <c r="S212" s="56"/>
      <c r="T212" s="56"/>
      <c r="U212" s="56"/>
      <c r="V212" s="56"/>
      <c r="W212" s="56"/>
      <c r="X212" s="56"/>
      <c r="Y212" s="300" t="s">
        <v>433</v>
      </c>
      <c r="Z212" s="300"/>
      <c r="AA212" s="300"/>
      <c r="AB212" s="300"/>
      <c r="AC212" s="300"/>
      <c r="AD212" s="300"/>
      <c r="AE212" s="300"/>
      <c r="AF212" s="300"/>
      <c r="AG212" s="300"/>
      <c r="AH212" s="300"/>
      <c r="AI212" s="185">
        <v>40</v>
      </c>
      <c r="AJ212" s="69"/>
      <c r="AK212" s="485"/>
      <c r="AL212" s="48"/>
      <c r="AM212" s="45"/>
      <c r="AN212" s="45"/>
      <c r="AO212" s="45"/>
      <c r="AP212" s="45"/>
      <c r="AQ212" s="45"/>
      <c r="AR212" s="45"/>
      <c r="AS212" s="503"/>
      <c r="AT212" s="460"/>
      <c r="AU212" s="16"/>
      <c r="AY212" s="454"/>
      <c r="BB212" s="454"/>
      <c r="BD212" s="454"/>
      <c r="BH212" s="454"/>
      <c r="BI212" s="552"/>
      <c r="BJ212" s="561"/>
      <c r="BK212" s="591"/>
      <c r="BL212" s="582"/>
    </row>
    <row r="213" spans="1:64" s="4" customFormat="1" ht="12" x14ac:dyDescent="0.2">
      <c r="A213" s="56" t="s">
        <v>158</v>
      </c>
      <c r="B213" s="56"/>
      <c r="C213" s="56"/>
      <c r="D213" s="667"/>
      <c r="E213" s="667"/>
      <c r="F213" s="667"/>
      <c r="G213" s="667"/>
      <c r="H213" s="667"/>
      <c r="I213" s="667"/>
      <c r="J213" s="667"/>
      <c r="K213" s="667"/>
      <c r="L213" s="667"/>
      <c r="M213" s="56" t="s">
        <v>46</v>
      </c>
      <c r="N213" s="56"/>
      <c r="O213" s="56"/>
      <c r="P213" s="56"/>
      <c r="Q213" s="56"/>
      <c r="R213" s="56"/>
      <c r="S213" s="56"/>
      <c r="T213" s="56"/>
      <c r="U213" s="56"/>
      <c r="V213" s="56"/>
      <c r="W213" s="56"/>
      <c r="X213" s="56"/>
      <c r="Y213" s="300" t="s">
        <v>432</v>
      </c>
      <c r="Z213" s="300"/>
      <c r="AA213" s="300"/>
      <c r="AB213" s="300"/>
      <c r="AC213" s="300"/>
      <c r="AD213" s="300"/>
      <c r="AE213" s="300"/>
      <c r="AF213" s="300"/>
      <c r="AG213" s="300"/>
      <c r="AH213" s="300"/>
      <c r="AI213" s="185">
        <v>35</v>
      </c>
      <c r="AJ213" s="69"/>
      <c r="AK213" s="485"/>
      <c r="AL213" s="48"/>
      <c r="AM213" s="45"/>
      <c r="AN213" s="45"/>
      <c r="AO213" s="45"/>
      <c r="AP213" s="45"/>
      <c r="AQ213" s="45"/>
      <c r="AR213" s="45"/>
      <c r="AS213" s="503"/>
      <c r="AT213" s="460"/>
      <c r="AU213" s="16"/>
      <c r="AY213" s="454"/>
      <c r="BB213" s="454"/>
      <c r="BD213" s="454"/>
      <c r="BH213" s="454"/>
      <c r="BI213" s="552"/>
      <c r="BJ213" s="561"/>
      <c r="BK213" s="591"/>
      <c r="BL213" s="582"/>
    </row>
    <row r="214" spans="1:64" s="4" customFormat="1" ht="12" x14ac:dyDescent="0.2">
      <c r="A214" s="56" t="s">
        <v>159</v>
      </c>
      <c r="B214" s="56"/>
      <c r="C214" s="56"/>
      <c r="D214" s="667"/>
      <c r="E214" s="667"/>
      <c r="F214" s="667"/>
      <c r="G214" s="667"/>
      <c r="H214" s="667"/>
      <c r="I214" s="667"/>
      <c r="J214" s="667"/>
      <c r="K214" s="667"/>
      <c r="L214" s="667"/>
      <c r="M214" s="56" t="s">
        <v>45</v>
      </c>
      <c r="N214" s="56"/>
      <c r="O214" s="56"/>
      <c r="P214" s="56"/>
      <c r="Q214" s="56"/>
      <c r="R214" s="56"/>
      <c r="S214" s="56"/>
      <c r="T214" s="56"/>
      <c r="U214" s="56"/>
      <c r="V214" s="56"/>
      <c r="W214" s="56"/>
      <c r="X214" s="56"/>
      <c r="Y214" s="300" t="s">
        <v>432</v>
      </c>
      <c r="Z214" s="300"/>
      <c r="AA214" s="300"/>
      <c r="AB214" s="300"/>
      <c r="AC214" s="300"/>
      <c r="AD214" s="300"/>
      <c r="AE214" s="300"/>
      <c r="AF214" s="300"/>
      <c r="AG214" s="300"/>
      <c r="AH214" s="300"/>
      <c r="AI214" s="185">
        <v>35</v>
      </c>
      <c r="AJ214" s="69"/>
      <c r="AK214" s="485"/>
      <c r="AL214" s="48"/>
      <c r="AM214" s="45"/>
      <c r="AN214" s="45"/>
      <c r="AO214" s="45"/>
      <c r="AP214" s="45"/>
      <c r="AQ214" s="45"/>
      <c r="AR214" s="45"/>
      <c r="AS214" s="503"/>
      <c r="AT214" s="460"/>
      <c r="AU214" s="16"/>
      <c r="AY214" s="454"/>
      <c r="BB214" s="454"/>
      <c r="BD214" s="454"/>
      <c r="BH214" s="454"/>
      <c r="BI214" s="552"/>
      <c r="BJ214" s="561"/>
      <c r="BK214" s="591"/>
      <c r="BL214" s="582"/>
    </row>
    <row r="215" spans="1:64" s="4" customFormat="1" ht="12" x14ac:dyDescent="0.2">
      <c r="A215" s="56" t="s">
        <v>160</v>
      </c>
      <c r="B215" s="56"/>
      <c r="C215" s="56"/>
      <c r="D215" s="667"/>
      <c r="E215" s="667"/>
      <c r="F215" s="667"/>
      <c r="G215" s="667"/>
      <c r="H215" s="667"/>
      <c r="I215" s="667"/>
      <c r="J215" s="667"/>
      <c r="K215" s="667"/>
      <c r="L215" s="667"/>
      <c r="M215" s="56" t="s">
        <v>429</v>
      </c>
      <c r="N215" s="56"/>
      <c r="O215" s="56"/>
      <c r="P215" s="56"/>
      <c r="Q215" s="56"/>
      <c r="R215" s="56"/>
      <c r="S215" s="56"/>
      <c r="T215" s="56"/>
      <c r="U215" s="56"/>
      <c r="V215" s="56"/>
      <c r="W215" s="56"/>
      <c r="X215" s="56"/>
      <c r="Y215" s="300" t="s">
        <v>434</v>
      </c>
      <c r="Z215" s="300"/>
      <c r="AA215" s="300"/>
      <c r="AB215" s="300"/>
      <c r="AC215" s="300"/>
      <c r="AD215" s="300"/>
      <c r="AE215" s="300"/>
      <c r="AF215" s="300"/>
      <c r="AG215" s="300"/>
      <c r="AH215" s="300"/>
      <c r="AI215" s="185">
        <v>50</v>
      </c>
      <c r="AJ215" s="69"/>
      <c r="AK215" s="485"/>
      <c r="AL215" s="48"/>
      <c r="AM215" s="45"/>
      <c r="AN215" s="45"/>
      <c r="AO215" s="45"/>
      <c r="AP215" s="45"/>
      <c r="AQ215" s="45"/>
      <c r="AR215" s="45"/>
      <c r="AS215" s="503"/>
      <c r="AT215" s="460"/>
      <c r="AU215" s="16"/>
      <c r="AY215" s="454"/>
      <c r="BB215" s="454"/>
      <c r="BD215" s="454"/>
      <c r="BH215" s="454"/>
      <c r="BI215" s="552"/>
      <c r="BJ215" s="561"/>
      <c r="BK215" s="591"/>
      <c r="BL215" s="582"/>
    </row>
    <row r="216" spans="1:64" s="4" customFormat="1" ht="12" customHeight="1" x14ac:dyDescent="0.2">
      <c r="A216" s="56" t="s">
        <v>161</v>
      </c>
      <c r="B216" s="56"/>
      <c r="C216" s="56"/>
      <c r="D216" s="667" t="s">
        <v>639</v>
      </c>
      <c r="E216" s="667"/>
      <c r="F216" s="667"/>
      <c r="G216" s="667"/>
      <c r="H216" s="667"/>
      <c r="I216" s="667"/>
      <c r="J216" s="667"/>
      <c r="K216" s="667"/>
      <c r="L216" s="667"/>
      <c r="M216" s="56" t="s">
        <v>47</v>
      </c>
      <c r="N216" s="56"/>
      <c r="O216" s="56"/>
      <c r="P216" s="56"/>
      <c r="Q216" s="56"/>
      <c r="R216" s="56"/>
      <c r="S216" s="56"/>
      <c r="T216" s="56"/>
      <c r="U216" s="56"/>
      <c r="V216" s="56"/>
      <c r="W216" s="56"/>
      <c r="X216" s="56"/>
      <c r="Y216" s="300"/>
      <c r="Z216" s="300"/>
      <c r="AA216" s="300"/>
      <c r="AB216" s="300"/>
      <c r="AC216" s="300"/>
      <c r="AD216" s="300"/>
      <c r="AE216" s="300"/>
      <c r="AF216" s="300"/>
      <c r="AG216" s="300"/>
      <c r="AH216" s="300"/>
      <c r="AI216" s="185">
        <v>25</v>
      </c>
      <c r="AJ216" s="69"/>
      <c r="AK216" s="485"/>
      <c r="AL216" s="48"/>
      <c r="AM216" s="45"/>
      <c r="AN216" s="45"/>
      <c r="AO216" s="45"/>
      <c r="AP216" s="45"/>
      <c r="AQ216" s="45"/>
      <c r="AR216" s="45"/>
      <c r="AS216" s="503"/>
      <c r="AT216" s="460"/>
      <c r="AU216" s="16"/>
      <c r="AY216" s="454"/>
      <c r="BB216" s="454"/>
      <c r="BD216" s="454"/>
      <c r="BH216" s="454"/>
      <c r="BI216" s="552"/>
      <c r="BJ216" s="561"/>
      <c r="BK216" s="591"/>
      <c r="BL216" s="582"/>
    </row>
    <row r="217" spans="1:64" s="4" customFormat="1" ht="12" x14ac:dyDescent="0.2">
      <c r="A217" s="59" t="s">
        <v>162</v>
      </c>
      <c r="B217" s="59"/>
      <c r="C217" s="59"/>
      <c r="D217" s="668"/>
      <c r="E217" s="668"/>
      <c r="F217" s="668"/>
      <c r="G217" s="668"/>
      <c r="H217" s="668"/>
      <c r="I217" s="668"/>
      <c r="J217" s="668"/>
      <c r="K217" s="668"/>
      <c r="L217" s="668"/>
      <c r="M217" s="59" t="s">
        <v>48</v>
      </c>
      <c r="N217" s="59"/>
      <c r="O217" s="59"/>
      <c r="P217" s="59"/>
      <c r="Q217" s="59"/>
      <c r="R217" s="59"/>
      <c r="S217" s="59"/>
      <c r="T217" s="59"/>
      <c r="U217" s="59"/>
      <c r="V217" s="59"/>
      <c r="W217" s="59"/>
      <c r="X217" s="59"/>
      <c r="Y217" s="301"/>
      <c r="Z217" s="301"/>
      <c r="AA217" s="301"/>
      <c r="AB217" s="301"/>
      <c r="AC217" s="301"/>
      <c r="AD217" s="301"/>
      <c r="AE217" s="301"/>
      <c r="AF217" s="301"/>
      <c r="AG217" s="301"/>
      <c r="AH217" s="301"/>
      <c r="AI217" s="186">
        <v>30</v>
      </c>
      <c r="AJ217" s="47"/>
      <c r="AK217" s="485"/>
      <c r="AL217" s="48"/>
      <c r="AM217" s="45"/>
      <c r="AN217" s="45"/>
      <c r="AO217" s="45"/>
      <c r="AP217" s="45"/>
      <c r="AQ217" s="45"/>
      <c r="AR217" s="45"/>
      <c r="AS217" s="503"/>
      <c r="AT217" s="460"/>
      <c r="AU217" s="16"/>
      <c r="AY217" s="454"/>
      <c r="BB217" s="454"/>
      <c r="BD217" s="454"/>
      <c r="BH217" s="454"/>
      <c r="BI217" s="552"/>
      <c r="BJ217" s="561"/>
      <c r="BK217" s="591"/>
      <c r="BL217" s="582"/>
    </row>
    <row r="218" spans="1:64" s="4" customFormat="1" ht="15" x14ac:dyDescent="0.25">
      <c r="T218" s="6"/>
      <c r="AI218" s="47"/>
      <c r="AJ218" s="50"/>
      <c r="AK218" s="486"/>
      <c r="AL218" s="109"/>
      <c r="AM218" s="45"/>
      <c r="AN218" s="45"/>
      <c r="AO218" s="45"/>
      <c r="AP218" s="45"/>
      <c r="AQ218" s="45"/>
      <c r="AR218" s="45"/>
      <c r="AS218" s="503"/>
      <c r="AT218" s="460"/>
      <c r="AU218" s="16"/>
      <c r="AY218" s="454"/>
      <c r="BB218" s="454"/>
      <c r="BD218" s="454"/>
      <c r="BH218" s="454"/>
      <c r="BI218" s="552"/>
      <c r="BJ218" s="561"/>
      <c r="BK218" s="591"/>
      <c r="BL218" s="582"/>
    </row>
    <row r="219" spans="1:64" s="29" customFormat="1" ht="16.5" x14ac:dyDescent="0.3">
      <c r="A219" s="28" t="s">
        <v>259</v>
      </c>
      <c r="T219" s="30"/>
      <c r="Y219" s="31"/>
      <c r="Z219" s="31"/>
      <c r="AA219" s="31"/>
      <c r="AB219" s="31"/>
      <c r="AE219" s="31"/>
      <c r="AF219" s="31"/>
      <c r="AI219" s="50"/>
      <c r="AJ219" s="70"/>
      <c r="AK219" s="487"/>
      <c r="AL219" s="103"/>
      <c r="AM219" s="104"/>
      <c r="AN219" s="104"/>
      <c r="AO219" s="104"/>
      <c r="AP219" s="104"/>
      <c r="AQ219" s="104"/>
      <c r="AR219" s="104"/>
      <c r="AS219" s="504"/>
      <c r="AT219" s="617"/>
      <c r="AU219" s="403"/>
      <c r="AY219" s="350"/>
      <c r="BB219" s="350"/>
      <c r="BD219" s="350"/>
      <c r="BH219" s="350"/>
      <c r="BI219" s="557"/>
      <c r="BJ219" s="566"/>
      <c r="BK219" s="596"/>
      <c r="BL219" s="587"/>
    </row>
    <row r="220" spans="1:64" s="27" customFormat="1" ht="17.25" thickBot="1" x14ac:dyDescent="0.35">
      <c r="A220" s="66" t="s">
        <v>33</v>
      </c>
      <c r="B220" s="66"/>
      <c r="C220" s="66"/>
      <c r="D220" s="66" t="s">
        <v>34</v>
      </c>
      <c r="E220" s="66"/>
      <c r="F220" s="66"/>
      <c r="G220" s="66"/>
      <c r="H220" s="66"/>
      <c r="I220" s="66"/>
      <c r="J220" s="66"/>
      <c r="K220" s="66"/>
      <c r="L220" s="66"/>
      <c r="M220" s="66" t="s">
        <v>228</v>
      </c>
      <c r="N220" s="66"/>
      <c r="O220" s="66"/>
      <c r="P220" s="66"/>
      <c r="Q220" s="66"/>
      <c r="R220" s="66"/>
      <c r="S220" s="66"/>
      <c r="T220" s="66"/>
      <c r="U220" s="66"/>
      <c r="V220" s="66"/>
      <c r="W220" s="66"/>
      <c r="X220" s="66"/>
      <c r="Y220" s="66" t="s">
        <v>441</v>
      </c>
      <c r="Z220" s="66"/>
      <c r="AA220" s="66"/>
      <c r="AB220" s="66"/>
      <c r="AC220" s="66"/>
      <c r="AD220" s="66"/>
      <c r="AE220" s="66"/>
      <c r="AF220" s="66"/>
      <c r="AG220" s="66"/>
      <c r="AH220" s="66"/>
      <c r="AI220" s="67" t="s">
        <v>35</v>
      </c>
      <c r="AJ220" s="69"/>
      <c r="AK220" s="488"/>
      <c r="AL220" s="106"/>
      <c r="AM220" s="54"/>
      <c r="AN220" s="54"/>
      <c r="AO220" s="54"/>
      <c r="AP220" s="54"/>
      <c r="AQ220" s="54"/>
      <c r="AR220" s="54"/>
      <c r="AS220" s="505"/>
      <c r="AT220" s="608"/>
      <c r="AU220" s="271"/>
      <c r="AY220" s="291"/>
      <c r="BB220" s="291"/>
      <c r="BD220" s="291"/>
      <c r="BH220" s="291"/>
      <c r="BI220" s="558"/>
      <c r="BJ220" s="567"/>
      <c r="BK220" s="597"/>
      <c r="BL220" s="588"/>
    </row>
    <row r="221" spans="1:64" s="4" customFormat="1" ht="12" customHeight="1" x14ac:dyDescent="0.2">
      <c r="A221" s="64" t="s">
        <v>163</v>
      </c>
      <c r="B221" s="64"/>
      <c r="C221" s="64"/>
      <c r="D221" s="670" t="s">
        <v>49</v>
      </c>
      <c r="E221" s="670"/>
      <c r="F221" s="670"/>
      <c r="G221" s="670"/>
      <c r="H221" s="670"/>
      <c r="I221" s="670"/>
      <c r="J221" s="670"/>
      <c r="K221" s="670"/>
      <c r="L221" s="670"/>
      <c r="M221" s="64" t="s">
        <v>50</v>
      </c>
      <c r="N221" s="64"/>
      <c r="O221" s="64"/>
      <c r="P221" s="64"/>
      <c r="Q221" s="64"/>
      <c r="R221" s="64"/>
      <c r="S221" s="64"/>
      <c r="T221" s="64"/>
      <c r="U221" s="64"/>
      <c r="V221" s="64"/>
      <c r="W221" s="64"/>
      <c r="X221" s="64"/>
      <c r="Y221" s="64"/>
      <c r="Z221" s="64"/>
      <c r="AA221" s="64"/>
      <c r="AB221" s="64"/>
      <c r="AC221" s="64"/>
      <c r="AD221" s="64"/>
      <c r="AE221" s="64"/>
      <c r="AF221" s="64"/>
      <c r="AG221" s="64"/>
      <c r="AH221" s="64"/>
      <c r="AI221" s="184">
        <v>10</v>
      </c>
      <c r="AJ221" s="69"/>
      <c r="AK221" s="485"/>
      <c r="AL221" s="48"/>
      <c r="AM221" s="45"/>
      <c r="AN221" s="45"/>
      <c r="AO221" s="45"/>
      <c r="AP221" s="45"/>
      <c r="AQ221" s="45"/>
      <c r="AR221" s="45"/>
      <c r="AS221" s="503"/>
      <c r="AT221" s="460"/>
      <c r="AU221" s="16"/>
      <c r="AY221" s="454"/>
      <c r="BB221" s="454"/>
      <c r="BD221" s="454"/>
      <c r="BH221" s="454"/>
      <c r="BI221" s="552"/>
      <c r="BJ221" s="561"/>
      <c r="BK221" s="591"/>
      <c r="BL221" s="582"/>
    </row>
    <row r="222" spans="1:64" s="4" customFormat="1" ht="25.35" customHeight="1" x14ac:dyDescent="0.2">
      <c r="A222" s="56" t="s">
        <v>164</v>
      </c>
      <c r="B222" s="56"/>
      <c r="C222" s="56"/>
      <c r="D222" s="667" t="s">
        <v>51</v>
      </c>
      <c r="E222" s="667"/>
      <c r="F222" s="667"/>
      <c r="G222" s="667"/>
      <c r="H222" s="667"/>
      <c r="I222" s="667"/>
      <c r="J222" s="667"/>
      <c r="K222" s="667"/>
      <c r="L222" s="667"/>
      <c r="M222" s="56" t="s">
        <v>436</v>
      </c>
      <c r="N222" s="56"/>
      <c r="O222" s="56"/>
      <c r="P222" s="56"/>
      <c r="Q222" s="56"/>
      <c r="R222" s="56"/>
      <c r="S222" s="56"/>
      <c r="T222" s="56"/>
      <c r="U222" s="56"/>
      <c r="V222" s="56"/>
      <c r="W222" s="56"/>
      <c r="X222" s="56"/>
      <c r="Y222" s="661" t="s">
        <v>435</v>
      </c>
      <c r="Z222" s="661"/>
      <c r="AA222" s="661"/>
      <c r="AB222" s="661"/>
      <c r="AC222" s="661"/>
      <c r="AD222" s="661"/>
      <c r="AE222" s="661"/>
      <c r="AF222" s="661"/>
      <c r="AG222" s="661"/>
      <c r="AH222" s="661"/>
      <c r="AI222" s="185">
        <v>40</v>
      </c>
      <c r="AJ222" s="69"/>
      <c r="AK222" s="485"/>
      <c r="AL222" s="48"/>
      <c r="AM222" s="45"/>
      <c r="AN222" s="45"/>
      <c r="AO222" s="45"/>
      <c r="AP222" s="45"/>
      <c r="AQ222" s="45"/>
      <c r="AR222" s="45"/>
      <c r="AS222" s="503"/>
      <c r="AT222" s="460"/>
      <c r="AU222" s="16"/>
      <c r="AY222" s="454"/>
      <c r="BB222" s="454"/>
      <c r="BD222" s="454"/>
      <c r="BH222" s="454"/>
      <c r="BI222" s="552"/>
      <c r="BJ222" s="561"/>
      <c r="BK222" s="591"/>
      <c r="BL222" s="582"/>
    </row>
    <row r="223" spans="1:64" s="4" customFormat="1" ht="25.35" customHeight="1" x14ac:dyDescent="0.2">
      <c r="A223" s="56" t="s">
        <v>165</v>
      </c>
      <c r="B223" s="56"/>
      <c r="C223" s="56"/>
      <c r="D223" s="667"/>
      <c r="E223" s="667"/>
      <c r="F223" s="667"/>
      <c r="G223" s="667"/>
      <c r="H223" s="667"/>
      <c r="I223" s="667"/>
      <c r="J223" s="667"/>
      <c r="K223" s="667"/>
      <c r="L223" s="667"/>
      <c r="M223" s="56" t="s">
        <v>437</v>
      </c>
      <c r="N223" s="56"/>
      <c r="O223" s="56"/>
      <c r="P223" s="56"/>
      <c r="Q223" s="56"/>
      <c r="R223" s="56"/>
      <c r="S223" s="56"/>
      <c r="T223" s="56"/>
      <c r="U223" s="56"/>
      <c r="V223" s="56"/>
      <c r="W223" s="56"/>
      <c r="X223" s="56"/>
      <c r="Y223" s="661" t="s">
        <v>435</v>
      </c>
      <c r="Z223" s="661"/>
      <c r="AA223" s="661"/>
      <c r="AB223" s="661"/>
      <c r="AC223" s="661"/>
      <c r="AD223" s="661"/>
      <c r="AE223" s="661"/>
      <c r="AF223" s="661"/>
      <c r="AG223" s="661"/>
      <c r="AH223" s="661"/>
      <c r="AI223" s="185">
        <v>30</v>
      </c>
      <c r="AJ223" s="69"/>
      <c r="AK223" s="485"/>
      <c r="AL223" s="48"/>
      <c r="AM223" s="45"/>
      <c r="AN223" s="45"/>
      <c r="AO223" s="45"/>
      <c r="AP223" s="45"/>
      <c r="AQ223" s="45"/>
      <c r="AR223" s="45"/>
      <c r="AS223" s="503"/>
      <c r="AT223" s="460"/>
      <c r="AU223" s="16"/>
      <c r="AY223" s="454"/>
      <c r="BB223" s="454"/>
      <c r="BD223" s="454"/>
      <c r="BH223" s="454"/>
      <c r="BI223" s="552"/>
      <c r="BJ223" s="561"/>
      <c r="BK223" s="591"/>
      <c r="BL223" s="582"/>
    </row>
    <row r="224" spans="1:64" s="4" customFormat="1" ht="25.35" customHeight="1" x14ac:dyDescent="0.2">
      <c r="A224" s="56" t="s">
        <v>166</v>
      </c>
      <c r="B224" s="56"/>
      <c r="C224" s="56"/>
      <c r="D224" s="667"/>
      <c r="E224" s="667"/>
      <c r="F224" s="667"/>
      <c r="G224" s="667"/>
      <c r="H224" s="667"/>
      <c r="I224" s="667"/>
      <c r="J224" s="667"/>
      <c r="K224" s="667"/>
      <c r="L224" s="667"/>
      <c r="M224" s="56" t="s">
        <v>438</v>
      </c>
      <c r="N224" s="56"/>
      <c r="O224" s="56"/>
      <c r="P224" s="56"/>
      <c r="Q224" s="56"/>
      <c r="R224" s="56"/>
      <c r="S224" s="56"/>
      <c r="T224" s="56"/>
      <c r="U224" s="56"/>
      <c r="V224" s="56"/>
      <c r="W224" s="56"/>
      <c r="X224" s="56"/>
      <c r="Y224" s="661" t="s">
        <v>439</v>
      </c>
      <c r="Z224" s="661"/>
      <c r="AA224" s="661"/>
      <c r="AB224" s="661"/>
      <c r="AC224" s="661"/>
      <c r="AD224" s="661"/>
      <c r="AE224" s="661"/>
      <c r="AF224" s="661"/>
      <c r="AG224" s="661"/>
      <c r="AH224" s="661"/>
      <c r="AI224" s="185">
        <v>20</v>
      </c>
      <c r="AJ224" s="69"/>
      <c r="AK224" s="485"/>
      <c r="AL224" s="48"/>
      <c r="AM224" s="45"/>
      <c r="AN224" s="45"/>
      <c r="AO224" s="45"/>
      <c r="AP224" s="45"/>
      <c r="AQ224" s="45"/>
      <c r="AR224" s="45"/>
      <c r="AS224" s="503"/>
      <c r="AT224" s="460"/>
      <c r="AU224" s="16"/>
      <c r="AY224" s="454"/>
      <c r="BB224" s="454"/>
      <c r="BD224" s="454"/>
      <c r="BH224" s="454"/>
      <c r="BI224" s="552"/>
      <c r="BJ224" s="561"/>
      <c r="BK224" s="591"/>
      <c r="BL224" s="582"/>
    </row>
    <row r="225" spans="1:64" s="4" customFormat="1" ht="25.35" customHeight="1" x14ac:dyDescent="0.2">
      <c r="A225" s="56" t="s">
        <v>167</v>
      </c>
      <c r="B225" s="56"/>
      <c r="C225" s="56"/>
      <c r="D225" s="667" t="s">
        <v>52</v>
      </c>
      <c r="E225" s="667"/>
      <c r="F225" s="667"/>
      <c r="G225" s="667"/>
      <c r="H225" s="667"/>
      <c r="I225" s="667"/>
      <c r="J225" s="667"/>
      <c r="K225" s="667"/>
      <c r="L225" s="667"/>
      <c r="M225" s="56" t="s">
        <v>53</v>
      </c>
      <c r="N225" s="56"/>
      <c r="O225" s="56"/>
      <c r="P225" s="56"/>
      <c r="Q225" s="56"/>
      <c r="R225" s="56"/>
      <c r="S225" s="56"/>
      <c r="T225" s="56"/>
      <c r="U225" s="56"/>
      <c r="V225" s="56"/>
      <c r="W225" s="56"/>
      <c r="X225" s="56"/>
      <c r="Y225" s="661" t="s">
        <v>439</v>
      </c>
      <c r="Z225" s="661"/>
      <c r="AA225" s="661"/>
      <c r="AB225" s="661"/>
      <c r="AC225" s="661"/>
      <c r="AD225" s="661"/>
      <c r="AE225" s="661"/>
      <c r="AF225" s="661"/>
      <c r="AG225" s="661"/>
      <c r="AH225" s="661"/>
      <c r="AI225" s="185">
        <v>60</v>
      </c>
      <c r="AJ225" s="69"/>
      <c r="AK225" s="485"/>
      <c r="AL225" s="48"/>
      <c r="AM225" s="45"/>
      <c r="AN225" s="45"/>
      <c r="AO225" s="45"/>
      <c r="AP225" s="45"/>
      <c r="AQ225" s="45"/>
      <c r="AR225" s="45"/>
      <c r="AS225" s="503"/>
      <c r="AT225" s="460"/>
      <c r="AU225" s="16"/>
      <c r="AY225" s="454"/>
      <c r="BB225" s="454"/>
      <c r="BD225" s="454"/>
      <c r="BH225" s="454"/>
      <c r="BI225" s="552"/>
      <c r="BJ225" s="561"/>
      <c r="BK225" s="591"/>
      <c r="BL225" s="582"/>
    </row>
    <row r="226" spans="1:64" s="4" customFormat="1" ht="25.35" customHeight="1" x14ac:dyDescent="0.2">
      <c r="A226" s="59" t="s">
        <v>168</v>
      </c>
      <c r="B226" s="59"/>
      <c r="C226" s="59"/>
      <c r="D226" s="668"/>
      <c r="E226" s="668"/>
      <c r="F226" s="668"/>
      <c r="G226" s="668"/>
      <c r="H226" s="668"/>
      <c r="I226" s="668"/>
      <c r="J226" s="668"/>
      <c r="K226" s="668"/>
      <c r="L226" s="668"/>
      <c r="M226" s="59" t="s">
        <v>54</v>
      </c>
      <c r="N226" s="59"/>
      <c r="O226" s="59"/>
      <c r="P226" s="59"/>
      <c r="Q226" s="59"/>
      <c r="R226" s="59"/>
      <c r="S226" s="59"/>
      <c r="T226" s="59"/>
      <c r="U226" s="59"/>
      <c r="V226" s="59"/>
      <c r="W226" s="59"/>
      <c r="X226" s="59"/>
      <c r="Y226" s="675" t="s">
        <v>440</v>
      </c>
      <c r="Z226" s="675"/>
      <c r="AA226" s="675"/>
      <c r="AB226" s="675"/>
      <c r="AC226" s="675"/>
      <c r="AD226" s="675"/>
      <c r="AE226" s="675"/>
      <c r="AF226" s="675"/>
      <c r="AG226" s="675"/>
      <c r="AH226" s="675"/>
      <c r="AI226" s="186">
        <v>30</v>
      </c>
      <c r="AJ226" s="47"/>
      <c r="AK226" s="485"/>
      <c r="AL226" s="48"/>
      <c r="AM226" s="45"/>
      <c r="AN226" s="45"/>
      <c r="AO226" s="45"/>
      <c r="AP226" s="45"/>
      <c r="AQ226" s="45"/>
      <c r="AR226" s="45"/>
      <c r="AS226" s="503"/>
      <c r="AT226" s="460"/>
      <c r="AU226" s="16"/>
      <c r="AY226" s="454"/>
      <c r="BB226" s="454"/>
      <c r="BD226" s="454"/>
      <c r="BH226" s="454"/>
      <c r="BI226" s="552"/>
      <c r="BJ226" s="561"/>
      <c r="BK226" s="591"/>
      <c r="BL226" s="582"/>
    </row>
    <row r="227" spans="1:64" s="4" customFormat="1" x14ac:dyDescent="0.2">
      <c r="T227" s="6"/>
      <c r="AI227" s="47"/>
      <c r="AJ227" s="49"/>
      <c r="AK227" s="486"/>
      <c r="AL227" s="109"/>
      <c r="AM227" s="45"/>
      <c r="AN227" s="45"/>
      <c r="AO227" s="45"/>
      <c r="AP227" s="45"/>
      <c r="AQ227" s="45"/>
      <c r="AR227" s="45"/>
      <c r="AS227" s="503"/>
      <c r="AT227" s="460"/>
      <c r="AU227" s="16"/>
      <c r="AY227" s="454"/>
      <c r="BB227" s="454"/>
      <c r="BD227" s="454"/>
      <c r="BH227" s="454"/>
      <c r="BI227" s="552"/>
      <c r="BJ227" s="561"/>
      <c r="BK227" s="591"/>
      <c r="BL227" s="582"/>
    </row>
    <row r="228" spans="1:64" s="1" customFormat="1" x14ac:dyDescent="0.2">
      <c r="T228" s="5"/>
      <c r="AI228" s="49"/>
      <c r="AJ228" s="49"/>
      <c r="AK228" s="489"/>
      <c r="AL228" s="102"/>
      <c r="AM228" s="3"/>
      <c r="AN228" s="3"/>
      <c r="AO228" s="3"/>
      <c r="AP228" s="3"/>
      <c r="AQ228" s="3"/>
      <c r="AR228" s="3"/>
      <c r="AS228" s="494"/>
      <c r="AT228" s="461"/>
      <c r="AU228" s="437"/>
      <c r="AY228" s="452"/>
      <c r="BB228" s="452"/>
      <c r="BD228" s="452"/>
      <c r="BH228" s="452"/>
      <c r="BI228" s="551"/>
      <c r="BJ228" s="560"/>
      <c r="BK228" s="590"/>
      <c r="BL228" s="581"/>
    </row>
    <row r="229" spans="1:64" s="1" customFormat="1" x14ac:dyDescent="0.2">
      <c r="T229" s="5"/>
      <c r="AI229" s="49"/>
      <c r="AJ229" s="49"/>
      <c r="AK229" s="489"/>
      <c r="AL229" s="102"/>
      <c r="AM229" s="3"/>
      <c r="AN229" s="3"/>
      <c r="AO229" s="3"/>
      <c r="AP229" s="3"/>
      <c r="AQ229" s="3"/>
      <c r="AR229" s="3"/>
      <c r="AS229" s="494"/>
      <c r="AT229" s="461"/>
      <c r="AU229" s="437"/>
      <c r="AY229" s="452"/>
      <c r="BB229" s="452"/>
      <c r="BD229" s="452"/>
      <c r="BH229" s="452"/>
      <c r="BI229" s="551"/>
      <c r="BJ229" s="560"/>
      <c r="BK229" s="590"/>
      <c r="BL229" s="581"/>
    </row>
    <row r="230" spans="1:64" s="1" customFormat="1" x14ac:dyDescent="0.2">
      <c r="T230" s="5"/>
      <c r="AI230" s="49"/>
      <c r="AJ230" s="49"/>
      <c r="AK230" s="489"/>
      <c r="AL230" s="102"/>
      <c r="AM230" s="3"/>
      <c r="AN230" s="3"/>
      <c r="AO230" s="3"/>
      <c r="AP230" s="3"/>
      <c r="AQ230" s="3"/>
      <c r="AR230" s="3"/>
      <c r="AS230" s="494"/>
      <c r="AT230" s="461"/>
      <c r="AU230" s="437"/>
      <c r="AY230" s="452"/>
      <c r="BB230" s="452"/>
      <c r="BD230" s="452"/>
      <c r="BH230" s="452"/>
      <c r="BI230" s="551"/>
      <c r="BJ230" s="560"/>
      <c r="BK230" s="590"/>
      <c r="BL230" s="581"/>
    </row>
    <row r="231" spans="1:64" s="1" customFormat="1" x14ac:dyDescent="0.2">
      <c r="T231" s="5"/>
      <c r="AI231" s="49"/>
      <c r="AJ231" s="47"/>
      <c r="AK231" s="489"/>
      <c r="AL231" s="102"/>
      <c r="AM231" s="3"/>
      <c r="AN231" s="3"/>
      <c r="AO231" s="3"/>
      <c r="AP231" s="3"/>
      <c r="AQ231" s="3"/>
      <c r="AR231" s="3"/>
      <c r="AS231" s="494"/>
      <c r="AT231" s="461"/>
      <c r="AU231" s="437"/>
      <c r="AY231" s="452"/>
      <c r="BB231" s="452"/>
      <c r="BD231" s="452"/>
      <c r="BH231" s="452"/>
      <c r="BI231" s="551"/>
      <c r="BJ231" s="560"/>
      <c r="BK231" s="590"/>
      <c r="BL231" s="581"/>
    </row>
    <row r="232" spans="1:64" s="4" customFormat="1" x14ac:dyDescent="0.2">
      <c r="T232" s="6"/>
      <c r="AI232" s="47"/>
      <c r="AJ232" s="49"/>
      <c r="AK232" s="486"/>
      <c r="AL232" s="109"/>
      <c r="AM232" s="45"/>
      <c r="AN232" s="45"/>
      <c r="AO232" s="45"/>
      <c r="AP232" s="45"/>
      <c r="AQ232" s="45"/>
      <c r="AR232" s="45"/>
      <c r="AS232" s="503"/>
      <c r="AT232" s="460"/>
      <c r="AU232" s="16"/>
      <c r="AY232" s="454"/>
      <c r="BB232" s="454"/>
      <c r="BD232" s="454"/>
      <c r="BH232" s="454"/>
      <c r="BI232" s="552"/>
      <c r="BJ232" s="561"/>
      <c r="BK232" s="591"/>
      <c r="BL232" s="582"/>
    </row>
    <row r="233" spans="1:64" s="1" customFormat="1" ht="20.25" x14ac:dyDescent="0.3">
      <c r="A233" s="2" t="s">
        <v>458</v>
      </c>
      <c r="T233" s="5"/>
      <c r="Y233" s="7"/>
      <c r="Z233" s="7"/>
      <c r="AA233" s="7"/>
      <c r="AB233" s="7"/>
      <c r="AE233" s="7"/>
      <c r="AF233" s="7"/>
      <c r="AI233" s="49"/>
      <c r="AJ233" s="50"/>
      <c r="AK233" s="489"/>
      <c r="AL233" s="102"/>
      <c r="AM233" s="3"/>
      <c r="AN233" s="3"/>
      <c r="AO233" s="3"/>
      <c r="AP233" s="3"/>
      <c r="AQ233" s="3"/>
      <c r="AR233" s="3"/>
      <c r="AS233" s="494"/>
      <c r="AT233" s="461"/>
      <c r="AU233" s="437"/>
      <c r="AY233" s="452"/>
      <c r="BB233" s="452"/>
      <c r="BD233" s="452"/>
      <c r="BH233" s="452"/>
      <c r="BI233" s="551"/>
      <c r="BJ233" s="560"/>
      <c r="BK233" s="590"/>
      <c r="BL233" s="581"/>
    </row>
    <row r="234" spans="1:64" s="29" customFormat="1" ht="16.5" x14ac:dyDescent="0.3">
      <c r="A234" s="28" t="s">
        <v>258</v>
      </c>
      <c r="T234" s="30"/>
      <c r="X234" s="292"/>
      <c r="Y234" s="299"/>
      <c r="Z234" s="697" t="s">
        <v>527</v>
      </c>
      <c r="AA234" s="697"/>
      <c r="AB234" s="697"/>
      <c r="AC234" s="697"/>
      <c r="AD234" s="697"/>
      <c r="AE234" s="697"/>
      <c r="AF234" s="697"/>
      <c r="AG234" s="697"/>
      <c r="AH234" s="697"/>
      <c r="AI234" s="697"/>
      <c r="AJ234" s="70"/>
      <c r="AK234" s="487"/>
      <c r="AL234" s="103"/>
      <c r="AM234" s="104"/>
      <c r="AN234" s="104"/>
      <c r="AO234" s="104"/>
      <c r="AP234" s="104"/>
      <c r="AQ234" s="104"/>
      <c r="AR234" s="104"/>
      <c r="AS234" s="504"/>
      <c r="AT234" s="617"/>
      <c r="AU234" s="403"/>
      <c r="AY234" s="350"/>
      <c r="BB234" s="350"/>
      <c r="BD234" s="350"/>
      <c r="BH234" s="350"/>
      <c r="BI234" s="557"/>
      <c r="BJ234" s="566"/>
      <c r="BK234" s="596"/>
      <c r="BL234" s="587"/>
    </row>
    <row r="235" spans="1:64" s="27" customFormat="1" ht="17.25" thickBot="1" x14ac:dyDescent="0.35">
      <c r="A235" s="66" t="s">
        <v>33</v>
      </c>
      <c r="B235" s="66"/>
      <c r="C235" s="66"/>
      <c r="D235" s="66" t="s">
        <v>34</v>
      </c>
      <c r="E235" s="66"/>
      <c r="F235" s="66"/>
      <c r="G235" s="66"/>
      <c r="H235" s="66"/>
      <c r="I235" s="66"/>
      <c r="J235" s="66"/>
      <c r="K235" s="66"/>
      <c r="L235" s="66"/>
      <c r="M235" s="66" t="s">
        <v>228</v>
      </c>
      <c r="N235" s="66"/>
      <c r="O235" s="66"/>
      <c r="P235" s="66"/>
      <c r="Q235" s="66"/>
      <c r="R235" s="66"/>
      <c r="S235" s="66"/>
      <c r="T235" s="66"/>
      <c r="U235" s="66"/>
      <c r="V235" s="66"/>
      <c r="W235" s="66"/>
      <c r="X235" s="66"/>
      <c r="Y235" s="66"/>
      <c r="Z235" s="66"/>
      <c r="AA235" s="66"/>
      <c r="AB235" s="66"/>
      <c r="AC235" s="66"/>
      <c r="AD235" s="66"/>
      <c r="AE235" s="66"/>
      <c r="AF235" s="66"/>
      <c r="AG235" s="66"/>
      <c r="AH235" s="66"/>
      <c r="AI235" s="196" t="s">
        <v>35</v>
      </c>
      <c r="AJ235" s="69"/>
      <c r="AK235" s="488"/>
      <c r="AL235" s="106"/>
      <c r="AM235" s="54"/>
      <c r="AN235" s="54"/>
      <c r="AO235" s="54"/>
      <c r="AP235" s="54"/>
      <c r="AQ235" s="54"/>
      <c r="AR235" s="54"/>
      <c r="AS235" s="505"/>
      <c r="AT235" s="608"/>
      <c r="AU235" s="271"/>
      <c r="AY235" s="291"/>
      <c r="BB235" s="291"/>
      <c r="BD235" s="291"/>
      <c r="BH235" s="291"/>
      <c r="BI235" s="558"/>
      <c r="BJ235" s="567"/>
      <c r="BK235" s="597"/>
      <c r="BL235" s="588"/>
    </row>
    <row r="236" spans="1:64" s="4" customFormat="1" ht="12" x14ac:dyDescent="0.2">
      <c r="A236" s="63" t="s">
        <v>144</v>
      </c>
      <c r="B236" s="63"/>
      <c r="C236" s="63"/>
      <c r="D236" s="670" t="s">
        <v>56</v>
      </c>
      <c r="E236" s="670"/>
      <c r="F236" s="670"/>
      <c r="G236" s="670"/>
      <c r="H236" s="670"/>
      <c r="I236" s="670"/>
      <c r="J236" s="670"/>
      <c r="K236" s="670"/>
      <c r="L236" s="670"/>
      <c r="M236" s="63" t="s">
        <v>57</v>
      </c>
      <c r="N236" s="63"/>
      <c r="O236" s="63"/>
      <c r="P236" s="63"/>
      <c r="Q236" s="63"/>
      <c r="R236" s="63"/>
      <c r="S236" s="63"/>
      <c r="T236" s="63"/>
      <c r="U236" s="63"/>
      <c r="V236" s="63"/>
      <c r="W236" s="63"/>
      <c r="X236" s="63"/>
      <c r="Y236" s="63"/>
      <c r="Z236" s="63"/>
      <c r="AA236" s="63"/>
      <c r="AB236" s="63"/>
      <c r="AC236" s="63"/>
      <c r="AD236" s="63"/>
      <c r="AE236" s="63"/>
      <c r="AF236" s="63"/>
      <c r="AG236" s="63"/>
      <c r="AH236" s="63"/>
      <c r="AI236" s="184">
        <v>20</v>
      </c>
      <c r="AJ236" s="69"/>
      <c r="AK236" s="485"/>
      <c r="AL236" s="48"/>
      <c r="AM236" s="45"/>
      <c r="AN236" s="45"/>
      <c r="AO236" s="45"/>
      <c r="AP236" s="45"/>
      <c r="AQ236" s="45"/>
      <c r="AR236" s="45"/>
      <c r="AS236" s="503"/>
      <c r="AT236" s="460"/>
      <c r="AU236" s="16"/>
      <c r="AY236" s="454"/>
      <c r="BB236" s="454"/>
      <c r="BD236" s="454"/>
      <c r="BH236" s="454"/>
      <c r="BI236" s="552"/>
      <c r="BJ236" s="561"/>
      <c r="BK236" s="591"/>
      <c r="BL236" s="582"/>
    </row>
    <row r="237" spans="1:64" s="4" customFormat="1" ht="12" x14ac:dyDescent="0.2">
      <c r="A237" s="55" t="s">
        <v>169</v>
      </c>
      <c r="B237" s="55"/>
      <c r="C237" s="55"/>
      <c r="D237" s="667"/>
      <c r="E237" s="667"/>
      <c r="F237" s="667"/>
      <c r="G237" s="667"/>
      <c r="H237" s="667"/>
      <c r="I237" s="667"/>
      <c r="J237" s="667"/>
      <c r="K237" s="667"/>
      <c r="L237" s="667"/>
      <c r="M237" s="55" t="s">
        <v>58</v>
      </c>
      <c r="N237" s="55"/>
      <c r="O237" s="55"/>
      <c r="P237" s="55"/>
      <c r="Q237" s="55"/>
      <c r="R237" s="55"/>
      <c r="S237" s="55"/>
      <c r="T237" s="55"/>
      <c r="U237" s="55"/>
      <c r="V237" s="55"/>
      <c r="W237" s="55"/>
      <c r="X237" s="55"/>
      <c r="Y237" s="55"/>
      <c r="Z237" s="55"/>
      <c r="AA237" s="55"/>
      <c r="AB237" s="55"/>
      <c r="AC237" s="55"/>
      <c r="AD237" s="55"/>
      <c r="AE237" s="55"/>
      <c r="AF237" s="55"/>
      <c r="AG237" s="55"/>
      <c r="AH237" s="55"/>
      <c r="AI237" s="185">
        <v>17</v>
      </c>
      <c r="AJ237" s="69"/>
      <c r="AK237" s="485"/>
      <c r="AL237" s="48"/>
      <c r="AM237" s="45"/>
      <c r="AN237" s="45"/>
      <c r="AO237" s="45"/>
      <c r="AP237" s="45"/>
      <c r="AQ237" s="45"/>
      <c r="AR237" s="45"/>
      <c r="AS237" s="503"/>
      <c r="AT237" s="460"/>
      <c r="AU237" s="16"/>
      <c r="AY237" s="454"/>
      <c r="BB237" s="454"/>
      <c r="BD237" s="454"/>
      <c r="BH237" s="454"/>
      <c r="BI237" s="552"/>
      <c r="BJ237" s="561"/>
      <c r="BK237" s="591"/>
      <c r="BL237" s="582"/>
    </row>
    <row r="238" spans="1:64" s="4" customFormat="1" ht="12" x14ac:dyDescent="0.2">
      <c r="A238" s="55" t="s">
        <v>170</v>
      </c>
      <c r="B238" s="55"/>
      <c r="C238" s="55"/>
      <c r="D238" s="667"/>
      <c r="E238" s="667"/>
      <c r="F238" s="667"/>
      <c r="G238" s="667"/>
      <c r="H238" s="667"/>
      <c r="I238" s="667"/>
      <c r="J238" s="667"/>
      <c r="K238" s="667"/>
      <c r="L238" s="667"/>
      <c r="M238" s="55" t="s">
        <v>59</v>
      </c>
      <c r="N238" s="55"/>
      <c r="O238" s="55"/>
      <c r="P238" s="55"/>
      <c r="Q238" s="55"/>
      <c r="R238" s="55"/>
      <c r="S238" s="55"/>
      <c r="T238" s="55"/>
      <c r="U238" s="55"/>
      <c r="V238" s="55"/>
      <c r="W238" s="55"/>
      <c r="X238" s="55"/>
      <c r="Y238" s="55"/>
      <c r="Z238" s="55"/>
      <c r="AA238" s="55"/>
      <c r="AB238" s="55"/>
      <c r="AC238" s="55"/>
      <c r="AD238" s="55"/>
      <c r="AE238" s="55"/>
      <c r="AF238" s="55"/>
      <c r="AG238" s="55"/>
      <c r="AH238" s="55"/>
      <c r="AI238" s="185">
        <v>12</v>
      </c>
      <c r="AJ238" s="69"/>
      <c r="AK238" s="485"/>
      <c r="AL238" s="48"/>
      <c r="AM238" s="45"/>
      <c r="AN238" s="45"/>
      <c r="AO238" s="45"/>
      <c r="AP238" s="45"/>
      <c r="AQ238" s="45"/>
      <c r="AR238" s="45"/>
      <c r="AS238" s="503"/>
      <c r="AT238" s="460"/>
      <c r="AU238" s="16"/>
      <c r="AY238" s="454"/>
      <c r="BB238" s="454"/>
      <c r="BD238" s="454"/>
      <c r="BH238" s="454"/>
      <c r="BI238" s="552"/>
      <c r="BJ238" s="561"/>
      <c r="BK238" s="591"/>
      <c r="BL238" s="582"/>
    </row>
    <row r="239" spans="1:64" s="4" customFormat="1" ht="12" x14ac:dyDescent="0.2">
      <c r="A239" s="55" t="s">
        <v>171</v>
      </c>
      <c r="B239" s="55"/>
      <c r="C239" s="55"/>
      <c r="D239" s="667"/>
      <c r="E239" s="667"/>
      <c r="F239" s="667"/>
      <c r="G239" s="667"/>
      <c r="H239" s="667"/>
      <c r="I239" s="667"/>
      <c r="J239" s="667"/>
      <c r="K239" s="667"/>
      <c r="L239" s="667"/>
      <c r="M239" s="55" t="s">
        <v>60</v>
      </c>
      <c r="N239" s="55"/>
      <c r="O239" s="55"/>
      <c r="P239" s="55"/>
      <c r="Q239" s="55"/>
      <c r="R239" s="55"/>
      <c r="S239" s="55"/>
      <c r="T239" s="55"/>
      <c r="U239" s="55"/>
      <c r="V239" s="55"/>
      <c r="W239" s="55"/>
      <c r="X239" s="55"/>
      <c r="Y239" s="55"/>
      <c r="Z239" s="55"/>
      <c r="AA239" s="55"/>
      <c r="AB239" s="55"/>
      <c r="AC239" s="55"/>
      <c r="AD239" s="55"/>
      <c r="AE239" s="55"/>
      <c r="AF239" s="55"/>
      <c r="AG239" s="55"/>
      <c r="AH239" s="55"/>
      <c r="AI239" s="185">
        <v>10</v>
      </c>
      <c r="AJ239" s="69"/>
      <c r="AK239" s="485"/>
      <c r="AL239" s="48"/>
      <c r="AM239" s="45"/>
      <c r="AN239" s="45"/>
      <c r="AO239" s="45"/>
      <c r="AP239" s="45"/>
      <c r="AQ239" s="45"/>
      <c r="AR239" s="45"/>
      <c r="AS239" s="503"/>
      <c r="AT239" s="460"/>
      <c r="AU239" s="16"/>
      <c r="AY239" s="454"/>
      <c r="BB239" s="454"/>
      <c r="BD239" s="454"/>
      <c r="BH239" s="454"/>
      <c r="BI239" s="552"/>
      <c r="BJ239" s="561"/>
      <c r="BK239" s="591"/>
      <c r="BL239" s="582"/>
    </row>
    <row r="240" spans="1:64" s="4" customFormat="1" ht="12" x14ac:dyDescent="0.2">
      <c r="A240" s="55" t="s">
        <v>172</v>
      </c>
      <c r="B240" s="55"/>
      <c r="C240" s="55"/>
      <c r="D240" s="667"/>
      <c r="E240" s="667"/>
      <c r="F240" s="667"/>
      <c r="G240" s="667"/>
      <c r="H240" s="667"/>
      <c r="I240" s="667"/>
      <c r="J240" s="667"/>
      <c r="K240" s="667"/>
      <c r="L240" s="667"/>
      <c r="M240" s="55" t="s">
        <v>61</v>
      </c>
      <c r="N240" s="55"/>
      <c r="O240" s="55"/>
      <c r="P240" s="55"/>
      <c r="Q240" s="55"/>
      <c r="R240" s="55"/>
      <c r="S240" s="55"/>
      <c r="T240" s="55"/>
      <c r="U240" s="55"/>
      <c r="V240" s="55"/>
      <c r="W240" s="55"/>
      <c r="X240" s="55"/>
      <c r="Y240" s="55"/>
      <c r="Z240" s="55"/>
      <c r="AA240" s="55"/>
      <c r="AB240" s="55"/>
      <c r="AC240" s="55"/>
      <c r="AD240" s="55"/>
      <c r="AE240" s="55"/>
      <c r="AF240" s="55"/>
      <c r="AG240" s="55"/>
      <c r="AH240" s="55"/>
      <c r="AI240" s="185">
        <v>10</v>
      </c>
      <c r="AJ240" s="69"/>
      <c r="AK240" s="485"/>
      <c r="AL240" s="48"/>
      <c r="AM240" s="45"/>
      <c r="AN240" s="45"/>
      <c r="AO240" s="45"/>
      <c r="AP240" s="45"/>
      <c r="AQ240" s="45"/>
      <c r="AR240" s="45"/>
      <c r="AS240" s="503"/>
      <c r="AT240" s="460"/>
      <c r="AU240" s="16"/>
      <c r="AY240" s="454"/>
      <c r="BB240" s="454"/>
      <c r="BD240" s="454"/>
      <c r="BH240" s="454"/>
      <c r="BI240" s="552"/>
      <c r="BJ240" s="561"/>
      <c r="BK240" s="591"/>
      <c r="BL240" s="582"/>
    </row>
    <row r="241" spans="1:64" s="4" customFormat="1" ht="12" x14ac:dyDescent="0.2">
      <c r="A241" s="58" t="s">
        <v>173</v>
      </c>
      <c r="B241" s="58"/>
      <c r="C241" s="58"/>
      <c r="D241" s="668"/>
      <c r="E241" s="668"/>
      <c r="F241" s="668"/>
      <c r="G241" s="668"/>
      <c r="H241" s="668"/>
      <c r="I241" s="668"/>
      <c r="J241" s="668"/>
      <c r="K241" s="668"/>
      <c r="L241" s="668"/>
      <c r="M241" s="58" t="s">
        <v>62</v>
      </c>
      <c r="N241" s="58"/>
      <c r="O241" s="58"/>
      <c r="P241" s="58"/>
      <c r="Q241" s="58"/>
      <c r="R241" s="58"/>
      <c r="S241" s="58"/>
      <c r="T241" s="58"/>
      <c r="U241" s="58"/>
      <c r="V241" s="58"/>
      <c r="W241" s="58"/>
      <c r="X241" s="58"/>
      <c r="Y241" s="58"/>
      <c r="Z241" s="58"/>
      <c r="AA241" s="58"/>
      <c r="AB241" s="58"/>
      <c r="AC241" s="58"/>
      <c r="AD241" s="58"/>
      <c r="AE241" s="58"/>
      <c r="AF241" s="58"/>
      <c r="AG241" s="58"/>
      <c r="AH241" s="58"/>
      <c r="AI241" s="186">
        <v>8</v>
      </c>
      <c r="AJ241" s="47"/>
      <c r="AK241" s="485"/>
      <c r="AL241" s="48"/>
      <c r="AM241" s="45"/>
      <c r="AN241" s="45"/>
      <c r="AO241" s="45"/>
      <c r="AP241" s="45"/>
      <c r="AQ241" s="45"/>
      <c r="AR241" s="45"/>
      <c r="AS241" s="503"/>
      <c r="AT241" s="460"/>
      <c r="AU241" s="16"/>
      <c r="AY241" s="454"/>
      <c r="BB241" s="454"/>
      <c r="BD241" s="454"/>
      <c r="BH241" s="454"/>
      <c r="BI241" s="552"/>
      <c r="BJ241" s="561"/>
      <c r="BK241" s="591"/>
      <c r="BL241" s="582"/>
    </row>
    <row r="242" spans="1:64" s="4" customFormat="1" ht="15" x14ac:dyDescent="0.25">
      <c r="T242" s="6"/>
      <c r="AI242" s="190"/>
      <c r="AJ242" s="50"/>
      <c r="AK242" s="486"/>
      <c r="AL242" s="109"/>
      <c r="AM242" s="45"/>
      <c r="AN242" s="45"/>
      <c r="AO242" s="45"/>
      <c r="AP242" s="45"/>
      <c r="AQ242" s="45"/>
      <c r="AR242" s="45"/>
      <c r="AS242" s="503"/>
      <c r="AT242" s="460"/>
      <c r="AU242" s="16"/>
      <c r="AY242" s="454"/>
      <c r="BB242" s="454"/>
      <c r="BD242" s="454"/>
      <c r="BH242" s="454"/>
      <c r="BI242" s="552"/>
      <c r="BJ242" s="561"/>
      <c r="BK242" s="591"/>
      <c r="BL242" s="582"/>
    </row>
    <row r="243" spans="1:64" s="29" customFormat="1" ht="16.5" x14ac:dyDescent="0.3">
      <c r="A243" s="28" t="s">
        <v>67</v>
      </c>
      <c r="N243" s="292"/>
      <c r="O243" s="699" t="s">
        <v>529</v>
      </c>
      <c r="P243" s="699"/>
      <c r="Q243" s="699"/>
      <c r="R243" s="699"/>
      <c r="S243" s="699"/>
      <c r="T243" s="699"/>
      <c r="U243" s="699"/>
      <c r="V243" s="699"/>
      <c r="W243" s="699"/>
      <c r="X243" s="292"/>
      <c r="Y243" s="698" t="s">
        <v>528</v>
      </c>
      <c r="Z243" s="698"/>
      <c r="AA243" s="698"/>
      <c r="AB243" s="698"/>
      <c r="AC243" s="698"/>
      <c r="AD243" s="698"/>
      <c r="AE243" s="698"/>
      <c r="AF243" s="698"/>
      <c r="AG243" s="698"/>
      <c r="AH243" s="698"/>
      <c r="AI243" s="698"/>
      <c r="AJ243" s="70"/>
      <c r="AK243" s="487"/>
      <c r="AL243" s="103"/>
      <c r="AM243" s="104"/>
      <c r="AN243" s="104"/>
      <c r="AO243" s="104"/>
      <c r="AP243" s="104"/>
      <c r="AQ243" s="104"/>
      <c r="AR243" s="104"/>
      <c r="AS243" s="504"/>
      <c r="AT243" s="617"/>
      <c r="AU243" s="403"/>
      <c r="AY243" s="350"/>
      <c r="BB243" s="350"/>
      <c r="BD243" s="350"/>
      <c r="BH243" s="350"/>
      <c r="BI243" s="557"/>
      <c r="BJ243" s="566"/>
      <c r="BK243" s="596"/>
      <c r="BL243" s="587"/>
    </row>
    <row r="244" spans="1:64" s="27" customFormat="1" ht="17.25" thickBot="1" x14ac:dyDescent="0.35">
      <c r="A244" s="66" t="s">
        <v>33</v>
      </c>
      <c r="B244" s="66"/>
      <c r="C244" s="66"/>
      <c r="D244" s="66" t="s">
        <v>34</v>
      </c>
      <c r="E244" s="66"/>
      <c r="F244" s="66"/>
      <c r="G244" s="66"/>
      <c r="H244" s="66"/>
      <c r="I244" s="66"/>
      <c r="J244" s="66"/>
      <c r="K244" s="66"/>
      <c r="L244" s="66"/>
      <c r="M244" s="66" t="s">
        <v>228</v>
      </c>
      <c r="N244" s="66"/>
      <c r="O244" s="66"/>
      <c r="P244" s="66"/>
      <c r="Q244" s="66"/>
      <c r="R244" s="66"/>
      <c r="S244" s="66"/>
      <c r="T244" s="66"/>
      <c r="U244" s="66"/>
      <c r="V244" s="66"/>
      <c r="W244" s="66"/>
      <c r="X244" s="66"/>
      <c r="Y244" s="66" t="s">
        <v>442</v>
      </c>
      <c r="Z244" s="66"/>
      <c r="AA244" s="66"/>
      <c r="AB244" s="66"/>
      <c r="AC244" s="66"/>
      <c r="AD244" s="66"/>
      <c r="AE244" s="66"/>
      <c r="AF244" s="66"/>
      <c r="AG244" s="66"/>
      <c r="AH244" s="66"/>
      <c r="AI244" s="196" t="s">
        <v>35</v>
      </c>
      <c r="AJ244" s="69"/>
      <c r="AK244" s="488"/>
      <c r="AL244" s="106"/>
      <c r="AM244" s="54"/>
      <c r="AN244" s="54"/>
      <c r="AO244" s="54"/>
      <c r="AP244" s="54"/>
      <c r="AQ244" s="54"/>
      <c r="AR244" s="54"/>
      <c r="AS244" s="505"/>
      <c r="AT244" s="608"/>
      <c r="AU244" s="271"/>
      <c r="AY244" s="291"/>
      <c r="BB244" s="291"/>
      <c r="BD244" s="291"/>
      <c r="BH244" s="291"/>
      <c r="BI244" s="558"/>
      <c r="BJ244" s="567"/>
      <c r="BK244" s="597"/>
      <c r="BL244" s="588"/>
    </row>
    <row r="245" spans="1:64" s="4" customFormat="1" ht="12" customHeight="1" x14ac:dyDescent="0.2">
      <c r="A245" s="64" t="s">
        <v>174</v>
      </c>
      <c r="B245" s="64"/>
      <c r="C245" s="64"/>
      <c r="D245" s="670" t="s">
        <v>641</v>
      </c>
      <c r="E245" s="670"/>
      <c r="F245" s="670"/>
      <c r="G245" s="670"/>
      <c r="H245" s="670"/>
      <c r="I245" s="670"/>
      <c r="J245" s="670"/>
      <c r="K245" s="670"/>
      <c r="L245" s="670"/>
      <c r="M245" s="64" t="s">
        <v>63</v>
      </c>
      <c r="N245" s="64"/>
      <c r="O245" s="64"/>
      <c r="P245" s="64"/>
      <c r="Q245" s="64"/>
      <c r="R245" s="64"/>
      <c r="S245" s="64"/>
      <c r="T245" s="64"/>
      <c r="U245" s="64"/>
      <c r="V245" s="64"/>
      <c r="W245" s="64"/>
      <c r="X245" s="64"/>
      <c r="Y245" s="64" t="s">
        <v>617</v>
      </c>
      <c r="Z245" s="64"/>
      <c r="AA245" s="64"/>
      <c r="AB245" s="64"/>
      <c r="AC245" s="64"/>
      <c r="AD245" s="64"/>
      <c r="AE245" s="64"/>
      <c r="AF245" s="64"/>
      <c r="AG245" s="64"/>
      <c r="AH245" s="64"/>
      <c r="AI245" s="184">
        <v>25</v>
      </c>
      <c r="AJ245" s="69"/>
      <c r="AK245" s="485"/>
      <c r="AL245" s="48"/>
      <c r="AM245" s="45"/>
      <c r="AN245" s="45"/>
      <c r="AO245" s="45"/>
      <c r="AP245" s="45"/>
      <c r="AQ245" s="45"/>
      <c r="AR245" s="45"/>
      <c r="AS245" s="503"/>
      <c r="AT245" s="460"/>
      <c r="AU245" s="16"/>
      <c r="AY245" s="454"/>
      <c r="BB245" s="454"/>
      <c r="BD245" s="454"/>
      <c r="BH245" s="454"/>
      <c r="BI245" s="552"/>
      <c r="BJ245" s="561"/>
      <c r="BK245" s="591"/>
      <c r="BL245" s="582"/>
    </row>
    <row r="246" spans="1:64" s="4" customFormat="1" ht="48" customHeight="1" x14ac:dyDescent="0.2">
      <c r="A246" s="56" t="s">
        <v>175</v>
      </c>
      <c r="B246" s="56"/>
      <c r="C246" s="56"/>
      <c r="D246" s="667"/>
      <c r="E246" s="667"/>
      <c r="F246" s="667"/>
      <c r="G246" s="667"/>
      <c r="H246" s="667"/>
      <c r="I246" s="667"/>
      <c r="J246" s="667"/>
      <c r="K246" s="667"/>
      <c r="L246" s="667"/>
      <c r="M246" s="661" t="s">
        <v>64</v>
      </c>
      <c r="N246" s="661"/>
      <c r="O246" s="661"/>
      <c r="P246" s="661"/>
      <c r="Q246" s="661"/>
      <c r="R246" s="661"/>
      <c r="S246" s="661"/>
      <c r="T246" s="661"/>
      <c r="U246" s="661"/>
      <c r="V246" s="661"/>
      <c r="W246" s="661"/>
      <c r="X246" s="661"/>
      <c r="Y246" s="661" t="s">
        <v>618</v>
      </c>
      <c r="Z246" s="661"/>
      <c r="AA246" s="661"/>
      <c r="AB246" s="661"/>
      <c r="AC246" s="661"/>
      <c r="AD246" s="661"/>
      <c r="AE246" s="661"/>
      <c r="AF246" s="661"/>
      <c r="AG246" s="661"/>
      <c r="AH246" s="661"/>
      <c r="AI246" s="185">
        <v>40</v>
      </c>
      <c r="AJ246" s="69"/>
      <c r="AK246" s="485"/>
      <c r="AL246" s="48"/>
      <c r="AM246" s="45"/>
      <c r="AN246" s="45"/>
      <c r="AO246" s="45"/>
      <c r="AP246" s="45"/>
      <c r="AQ246" s="45"/>
      <c r="AR246" s="45"/>
      <c r="AS246" s="503"/>
      <c r="AT246" s="460"/>
      <c r="AU246" s="16"/>
      <c r="AY246" s="454"/>
      <c r="BB246" s="454"/>
      <c r="BD246" s="454"/>
      <c r="BH246" s="454"/>
      <c r="BI246" s="552"/>
      <c r="BJ246" s="561"/>
      <c r="BK246" s="591"/>
      <c r="BL246" s="582"/>
    </row>
    <row r="247" spans="1:64" s="4" customFormat="1" ht="25.35" customHeight="1" x14ac:dyDescent="0.2">
      <c r="A247" s="56" t="s">
        <v>176</v>
      </c>
      <c r="B247" s="56"/>
      <c r="C247" s="56"/>
      <c r="D247" s="667"/>
      <c r="E247" s="667"/>
      <c r="F247" s="667"/>
      <c r="G247" s="667"/>
      <c r="H247" s="667"/>
      <c r="I247" s="667"/>
      <c r="J247" s="667"/>
      <c r="K247" s="667"/>
      <c r="L247" s="667"/>
      <c r="M247" s="661" t="s">
        <v>85</v>
      </c>
      <c r="N247" s="661"/>
      <c r="O247" s="661"/>
      <c r="P247" s="661"/>
      <c r="Q247" s="661"/>
      <c r="R247" s="661"/>
      <c r="S247" s="661"/>
      <c r="T247" s="661"/>
      <c r="U247" s="661"/>
      <c r="V247" s="661"/>
      <c r="W247" s="661"/>
      <c r="X247" s="661"/>
      <c r="Y247" s="661" t="s">
        <v>445</v>
      </c>
      <c r="Z247" s="661"/>
      <c r="AA247" s="661"/>
      <c r="AB247" s="661"/>
      <c r="AC247" s="661"/>
      <c r="AD247" s="661"/>
      <c r="AE247" s="661"/>
      <c r="AF247" s="661"/>
      <c r="AG247" s="661"/>
      <c r="AH247" s="661"/>
      <c r="AI247" s="185">
        <v>40</v>
      </c>
      <c r="AJ247" s="69"/>
      <c r="AK247" s="485"/>
      <c r="AL247" s="48"/>
      <c r="AM247" s="45"/>
      <c r="AN247" s="45"/>
      <c r="AO247" s="45"/>
      <c r="AP247" s="45"/>
      <c r="AQ247" s="45"/>
      <c r="AR247" s="45"/>
      <c r="AS247" s="503"/>
      <c r="AT247" s="460"/>
      <c r="AU247" s="16"/>
      <c r="AY247" s="454"/>
      <c r="BB247" s="454"/>
      <c r="BD247" s="454"/>
      <c r="BH247" s="454"/>
      <c r="BI247" s="552"/>
      <c r="BJ247" s="561"/>
      <c r="BK247" s="591"/>
      <c r="BL247" s="582"/>
    </row>
    <row r="248" spans="1:64" s="4" customFormat="1" ht="24.75" customHeight="1" x14ac:dyDescent="0.2">
      <c r="A248" s="56" t="s">
        <v>177</v>
      </c>
      <c r="B248" s="56"/>
      <c r="C248" s="56"/>
      <c r="D248" s="667"/>
      <c r="E248" s="667"/>
      <c r="F248" s="667"/>
      <c r="G248" s="667"/>
      <c r="H248" s="667"/>
      <c r="I248" s="667"/>
      <c r="J248" s="667"/>
      <c r="K248" s="667"/>
      <c r="L248" s="667"/>
      <c r="M248" s="661" t="s">
        <v>65</v>
      </c>
      <c r="N248" s="661"/>
      <c r="O248" s="661"/>
      <c r="P248" s="661"/>
      <c r="Q248" s="661"/>
      <c r="R248" s="661"/>
      <c r="S248" s="661"/>
      <c r="T248" s="661"/>
      <c r="U248" s="661"/>
      <c r="V248" s="661"/>
      <c r="W248" s="661"/>
      <c r="X248" s="661"/>
      <c r="Y248" s="661" t="s">
        <v>446</v>
      </c>
      <c r="Z248" s="661"/>
      <c r="AA248" s="661"/>
      <c r="AB248" s="661"/>
      <c r="AC248" s="661"/>
      <c r="AD248" s="661"/>
      <c r="AE248" s="661"/>
      <c r="AF248" s="661"/>
      <c r="AG248" s="661"/>
      <c r="AH248" s="661"/>
      <c r="AI248" s="185">
        <v>40</v>
      </c>
      <c r="AJ248" s="69"/>
      <c r="AK248" s="485"/>
      <c r="AL248" s="48"/>
      <c r="AM248" s="45"/>
      <c r="AN248" s="45"/>
      <c r="AO248" s="45"/>
      <c r="AP248" s="45"/>
      <c r="AQ248" s="45"/>
      <c r="AR248" s="45"/>
      <c r="AS248" s="503"/>
      <c r="AT248" s="460"/>
      <c r="AU248" s="16"/>
      <c r="AY248" s="454"/>
      <c r="BB248" s="454"/>
      <c r="BD248" s="454"/>
      <c r="BH248" s="454"/>
      <c r="BI248" s="552"/>
      <c r="BJ248" s="561"/>
      <c r="BK248" s="591"/>
      <c r="BL248" s="582"/>
    </row>
    <row r="249" spans="1:64" s="4" customFormat="1" ht="36" customHeight="1" x14ac:dyDescent="0.2">
      <c r="A249" s="56" t="s">
        <v>178</v>
      </c>
      <c r="B249" s="56"/>
      <c r="C249" s="56"/>
      <c r="D249" s="667"/>
      <c r="E249" s="667"/>
      <c r="F249" s="667"/>
      <c r="G249" s="667"/>
      <c r="H249" s="667"/>
      <c r="I249" s="667"/>
      <c r="J249" s="667"/>
      <c r="K249" s="667"/>
      <c r="L249" s="667"/>
      <c r="M249" s="661" t="s">
        <v>66</v>
      </c>
      <c r="N249" s="661"/>
      <c r="O249" s="661"/>
      <c r="P249" s="661"/>
      <c r="Q249" s="661"/>
      <c r="R249" s="661"/>
      <c r="S249" s="661"/>
      <c r="T249" s="661"/>
      <c r="U249" s="661"/>
      <c r="V249" s="661"/>
      <c r="W249" s="661"/>
      <c r="X249" s="661"/>
      <c r="Y249" s="661" t="s">
        <v>447</v>
      </c>
      <c r="Z249" s="661"/>
      <c r="AA249" s="661"/>
      <c r="AB249" s="661"/>
      <c r="AC249" s="661"/>
      <c r="AD249" s="661"/>
      <c r="AE249" s="661"/>
      <c r="AF249" s="661"/>
      <c r="AG249" s="661"/>
      <c r="AH249" s="661"/>
      <c r="AI249" s="185">
        <v>15</v>
      </c>
      <c r="AJ249" s="69"/>
      <c r="AK249" s="485"/>
      <c r="AL249" s="48"/>
      <c r="AM249" s="45"/>
      <c r="AN249" s="45"/>
      <c r="AO249" s="45"/>
      <c r="AP249" s="45"/>
      <c r="AQ249" s="45"/>
      <c r="AR249" s="45"/>
      <c r="AS249" s="503"/>
      <c r="AT249" s="460"/>
      <c r="AU249" s="16"/>
      <c r="AY249" s="454"/>
      <c r="BB249" s="454"/>
      <c r="BD249" s="454"/>
      <c r="BH249" s="454"/>
      <c r="BI249" s="552"/>
      <c r="BJ249" s="561"/>
      <c r="BK249" s="591"/>
      <c r="BL249" s="582"/>
    </row>
    <row r="250" spans="1:64" s="4" customFormat="1" ht="70.5" customHeight="1" x14ac:dyDescent="0.2">
      <c r="A250" s="56" t="s">
        <v>179</v>
      </c>
      <c r="B250" s="56"/>
      <c r="C250" s="56"/>
      <c r="D250" s="667"/>
      <c r="E250" s="667"/>
      <c r="F250" s="667"/>
      <c r="G250" s="667"/>
      <c r="H250" s="667"/>
      <c r="I250" s="667"/>
      <c r="J250" s="667"/>
      <c r="K250" s="667"/>
      <c r="L250" s="667"/>
      <c r="M250" s="661" t="s">
        <v>68</v>
      </c>
      <c r="N250" s="661"/>
      <c r="O250" s="661"/>
      <c r="P250" s="661"/>
      <c r="Q250" s="661"/>
      <c r="R250" s="661"/>
      <c r="S250" s="661"/>
      <c r="T250" s="661"/>
      <c r="U250" s="661"/>
      <c r="V250" s="661"/>
      <c r="W250" s="661"/>
      <c r="X250" s="661"/>
      <c r="Y250" s="661" t="s">
        <v>448</v>
      </c>
      <c r="Z250" s="661"/>
      <c r="AA250" s="661"/>
      <c r="AB250" s="661"/>
      <c r="AC250" s="661"/>
      <c r="AD250" s="661"/>
      <c r="AE250" s="661"/>
      <c r="AF250" s="661"/>
      <c r="AG250" s="661"/>
      <c r="AH250" s="661"/>
      <c r="AI250" s="185">
        <v>125</v>
      </c>
      <c r="AJ250" s="69"/>
      <c r="AK250" s="485"/>
      <c r="AL250" s="48"/>
      <c r="AM250" s="45"/>
      <c r="AN250" s="45"/>
      <c r="AO250" s="45"/>
      <c r="AP250" s="45"/>
      <c r="AQ250" s="45"/>
      <c r="AR250" s="45"/>
      <c r="AS250" s="503"/>
      <c r="AT250" s="460"/>
      <c r="AU250" s="16"/>
      <c r="AY250" s="454"/>
      <c r="BB250" s="454"/>
      <c r="BD250" s="454"/>
      <c r="BH250" s="454"/>
      <c r="BI250" s="552"/>
      <c r="BJ250" s="561"/>
      <c r="BK250" s="591"/>
      <c r="BL250" s="582"/>
    </row>
    <row r="251" spans="1:64" s="4" customFormat="1" ht="24.75" customHeight="1" x14ac:dyDescent="0.2">
      <c r="A251" s="56" t="s">
        <v>180</v>
      </c>
      <c r="B251" s="56"/>
      <c r="C251" s="56"/>
      <c r="D251" s="667"/>
      <c r="E251" s="667"/>
      <c r="F251" s="667"/>
      <c r="G251" s="667"/>
      <c r="H251" s="667"/>
      <c r="I251" s="667"/>
      <c r="J251" s="667"/>
      <c r="K251" s="667"/>
      <c r="L251" s="667"/>
      <c r="M251" s="661" t="s">
        <v>343</v>
      </c>
      <c r="N251" s="661"/>
      <c r="O251" s="661"/>
      <c r="P251" s="661"/>
      <c r="Q251" s="661"/>
      <c r="R251" s="661"/>
      <c r="S251" s="661"/>
      <c r="T251" s="661"/>
      <c r="U251" s="661"/>
      <c r="V251" s="661"/>
      <c r="W251" s="661"/>
      <c r="X251" s="661"/>
      <c r="Y251" s="661" t="s">
        <v>449</v>
      </c>
      <c r="Z251" s="661"/>
      <c r="AA251" s="661"/>
      <c r="AB251" s="661"/>
      <c r="AC251" s="661"/>
      <c r="AD251" s="661"/>
      <c r="AE251" s="661"/>
      <c r="AF251" s="661"/>
      <c r="AG251" s="661"/>
      <c r="AH251" s="661"/>
      <c r="AI251" s="185">
        <v>5</v>
      </c>
      <c r="AJ251" s="69"/>
      <c r="AK251" s="485"/>
      <c r="AL251" s="48"/>
      <c r="AM251" s="45"/>
      <c r="AN251" s="45"/>
      <c r="AO251" s="45"/>
      <c r="AP251" s="45"/>
      <c r="AQ251" s="45"/>
      <c r="AR251" s="45"/>
      <c r="AS251" s="503"/>
      <c r="AT251" s="460"/>
      <c r="AU251" s="16"/>
      <c r="AY251" s="454"/>
      <c r="BB251" s="454"/>
      <c r="BD251" s="454"/>
      <c r="BH251" s="454"/>
      <c r="BI251" s="552"/>
      <c r="BJ251" s="561"/>
      <c r="BK251" s="591"/>
      <c r="BL251" s="582"/>
    </row>
    <row r="252" spans="1:64" s="4" customFormat="1" ht="45.75" customHeight="1" x14ac:dyDescent="0.2">
      <c r="A252" s="56" t="s">
        <v>181</v>
      </c>
      <c r="B252" s="56"/>
      <c r="C252" s="56"/>
      <c r="D252" s="674" t="s">
        <v>585</v>
      </c>
      <c r="E252" s="674"/>
      <c r="F252" s="674"/>
      <c r="G252" s="674"/>
      <c r="H252" s="674"/>
      <c r="I252" s="674"/>
      <c r="J252" s="674"/>
      <c r="K252" s="674"/>
      <c r="L252" s="674"/>
      <c r="M252" s="693" t="s">
        <v>793</v>
      </c>
      <c r="N252" s="693"/>
      <c r="O252" s="693"/>
      <c r="P252" s="693"/>
      <c r="Q252" s="693"/>
      <c r="R252" s="693"/>
      <c r="S252" s="693"/>
      <c r="T252" s="693"/>
      <c r="U252" s="693"/>
      <c r="V252" s="693"/>
      <c r="W252" s="693"/>
      <c r="X252" s="693"/>
      <c r="Y252" s="661" t="s">
        <v>450</v>
      </c>
      <c r="Z252" s="661"/>
      <c r="AA252" s="661"/>
      <c r="AB252" s="661"/>
      <c r="AC252" s="661"/>
      <c r="AD252" s="661"/>
      <c r="AE252" s="661"/>
      <c r="AF252" s="661"/>
      <c r="AG252" s="661"/>
      <c r="AH252" s="661"/>
      <c r="AI252" s="185">
        <v>50</v>
      </c>
      <c r="AJ252" s="69"/>
      <c r="AK252" s="485"/>
      <c r="AL252" s="48"/>
      <c r="AM252" s="45"/>
      <c r="AN252" s="45"/>
      <c r="AO252" s="45"/>
      <c r="AP252" s="45"/>
      <c r="AQ252" s="45"/>
      <c r="AR252" s="45"/>
      <c r="AS252" s="503"/>
      <c r="AT252" s="460"/>
      <c r="AU252" s="16"/>
      <c r="AY252" s="454"/>
      <c r="BB252" s="454"/>
      <c r="BD252" s="454"/>
      <c r="BH252" s="454"/>
      <c r="BI252" s="552"/>
      <c r="BJ252" s="561"/>
      <c r="BK252" s="591"/>
      <c r="BL252" s="582"/>
    </row>
    <row r="253" spans="1:64" s="4" customFormat="1" ht="46.5" customHeight="1" x14ac:dyDescent="0.2">
      <c r="A253" s="56" t="s">
        <v>182</v>
      </c>
      <c r="B253" s="56"/>
      <c r="C253" s="56"/>
      <c r="D253" s="674"/>
      <c r="E253" s="674"/>
      <c r="F253" s="674"/>
      <c r="G253" s="674"/>
      <c r="H253" s="674"/>
      <c r="I253" s="674"/>
      <c r="J253" s="674"/>
      <c r="K253" s="674"/>
      <c r="L253" s="674"/>
      <c r="M253" s="693" t="s">
        <v>456</v>
      </c>
      <c r="N253" s="693"/>
      <c r="O253" s="693"/>
      <c r="P253" s="693"/>
      <c r="Q253" s="693"/>
      <c r="R253" s="693"/>
      <c r="S253" s="693"/>
      <c r="T253" s="693"/>
      <c r="U253" s="693"/>
      <c r="V253" s="693"/>
      <c r="W253" s="693"/>
      <c r="X253" s="693"/>
      <c r="Y253" s="661" t="s">
        <v>451</v>
      </c>
      <c r="Z253" s="661"/>
      <c r="AA253" s="661"/>
      <c r="AB253" s="661"/>
      <c r="AC253" s="661"/>
      <c r="AD253" s="661"/>
      <c r="AE253" s="661"/>
      <c r="AF253" s="661"/>
      <c r="AG253" s="661"/>
      <c r="AH253" s="661"/>
      <c r="AI253" s="185">
        <v>60</v>
      </c>
      <c r="AJ253" s="69"/>
      <c r="AK253" s="485"/>
      <c r="AL253" s="48"/>
      <c r="AM253" s="45"/>
      <c r="AN253" s="45"/>
      <c r="AO253" s="45"/>
      <c r="AP253" s="45"/>
      <c r="AQ253" s="45"/>
      <c r="AR253" s="45"/>
      <c r="AS253" s="503"/>
      <c r="AT253" s="460"/>
      <c r="AU253" s="16"/>
      <c r="AY253" s="454"/>
      <c r="BB253" s="454"/>
      <c r="BD253" s="454"/>
      <c r="BH253" s="454"/>
      <c r="BI253" s="552"/>
      <c r="BJ253" s="561"/>
      <c r="BK253" s="591"/>
      <c r="BL253" s="582"/>
    </row>
    <row r="254" spans="1:64" s="4" customFormat="1" ht="46.5" customHeight="1" x14ac:dyDescent="0.2">
      <c r="A254" s="56" t="s">
        <v>183</v>
      </c>
      <c r="B254" s="56"/>
      <c r="C254" s="56"/>
      <c r="D254" s="674"/>
      <c r="E254" s="674"/>
      <c r="F254" s="674"/>
      <c r="G254" s="674"/>
      <c r="H254" s="674"/>
      <c r="I254" s="674"/>
      <c r="J254" s="674"/>
      <c r="K254" s="674"/>
      <c r="L254" s="674"/>
      <c r="M254" s="661" t="s">
        <v>457</v>
      </c>
      <c r="N254" s="661"/>
      <c r="O254" s="661"/>
      <c r="P254" s="661"/>
      <c r="Q254" s="661"/>
      <c r="R254" s="661"/>
      <c r="S254" s="661"/>
      <c r="T254" s="661"/>
      <c r="U254" s="661"/>
      <c r="V254" s="661"/>
      <c r="W254" s="661"/>
      <c r="X254" s="661"/>
      <c r="Y254" s="661" t="s">
        <v>452</v>
      </c>
      <c r="Z254" s="661"/>
      <c r="AA254" s="661"/>
      <c r="AB254" s="661"/>
      <c r="AC254" s="661"/>
      <c r="AD254" s="661"/>
      <c r="AE254" s="661"/>
      <c r="AF254" s="661"/>
      <c r="AG254" s="661"/>
      <c r="AH254" s="661"/>
      <c r="AI254" s="185">
        <v>50</v>
      </c>
      <c r="AJ254" s="69"/>
      <c r="AK254" s="485"/>
      <c r="AL254" s="48"/>
      <c r="AM254" s="45"/>
      <c r="AN254" s="45"/>
      <c r="AO254" s="45"/>
      <c r="AP254" s="45"/>
      <c r="AQ254" s="45"/>
      <c r="AR254" s="45"/>
      <c r="AS254" s="503"/>
      <c r="AT254" s="460"/>
      <c r="AU254" s="16"/>
      <c r="AY254" s="454"/>
      <c r="BB254" s="454"/>
      <c r="BD254" s="454"/>
      <c r="BH254" s="454"/>
      <c r="BI254" s="552"/>
      <c r="BJ254" s="561"/>
      <c r="BK254" s="591"/>
      <c r="BL254" s="582"/>
    </row>
    <row r="255" spans="1:64" s="4" customFormat="1" ht="35.25" customHeight="1" x14ac:dyDescent="0.2">
      <c r="A255" s="56" t="s">
        <v>184</v>
      </c>
      <c r="B255" s="56"/>
      <c r="C255" s="56"/>
      <c r="D255" s="667" t="s">
        <v>69</v>
      </c>
      <c r="E255" s="667"/>
      <c r="F255" s="667"/>
      <c r="G255" s="667"/>
      <c r="H255" s="667"/>
      <c r="I255" s="667"/>
      <c r="J255" s="667"/>
      <c r="K255" s="667"/>
      <c r="L255" s="667"/>
      <c r="M255" s="661" t="s">
        <v>70</v>
      </c>
      <c r="N255" s="661"/>
      <c r="O255" s="661"/>
      <c r="P255" s="661"/>
      <c r="Q255" s="661"/>
      <c r="R255" s="661"/>
      <c r="S255" s="661"/>
      <c r="T255" s="661"/>
      <c r="U255" s="661"/>
      <c r="V255" s="661"/>
      <c r="W255" s="661"/>
      <c r="X255" s="661"/>
      <c r="Y255" s="661" t="s">
        <v>453</v>
      </c>
      <c r="Z255" s="661"/>
      <c r="AA255" s="661"/>
      <c r="AB255" s="661"/>
      <c r="AC255" s="661"/>
      <c r="AD255" s="661"/>
      <c r="AE255" s="661"/>
      <c r="AF255" s="661"/>
      <c r="AG255" s="661"/>
      <c r="AH255" s="661"/>
      <c r="AI255" s="185">
        <v>15</v>
      </c>
      <c r="AJ255" s="69"/>
      <c r="AK255" s="485"/>
      <c r="AL255" s="48"/>
      <c r="AM255" s="45"/>
      <c r="AN255" s="45"/>
      <c r="AO255" s="45"/>
      <c r="AP255" s="45"/>
      <c r="AQ255" s="45"/>
      <c r="AR255" s="45"/>
      <c r="AS255" s="503"/>
      <c r="AT255" s="460"/>
      <c r="AU255" s="16"/>
      <c r="AY255" s="454"/>
      <c r="BB255" s="454"/>
      <c r="BD255" s="454"/>
      <c r="BH255" s="454"/>
      <c r="BI255" s="552"/>
      <c r="BJ255" s="561"/>
      <c r="BK255" s="591"/>
      <c r="BL255" s="582"/>
    </row>
    <row r="256" spans="1:64" s="4" customFormat="1" ht="35.25" customHeight="1" x14ac:dyDescent="0.2">
      <c r="A256" s="56" t="s">
        <v>185</v>
      </c>
      <c r="B256" s="56"/>
      <c r="C256" s="56"/>
      <c r="D256" s="667"/>
      <c r="E256" s="667"/>
      <c r="F256" s="667"/>
      <c r="G256" s="667"/>
      <c r="H256" s="667"/>
      <c r="I256" s="667"/>
      <c r="J256" s="667"/>
      <c r="K256" s="667"/>
      <c r="L256" s="667"/>
      <c r="M256" s="661" t="s">
        <v>71</v>
      </c>
      <c r="N256" s="661"/>
      <c r="O256" s="661"/>
      <c r="P256" s="661"/>
      <c r="Q256" s="661"/>
      <c r="R256" s="661"/>
      <c r="S256" s="661"/>
      <c r="T256" s="661"/>
      <c r="U256" s="661"/>
      <c r="V256" s="661"/>
      <c r="W256" s="661"/>
      <c r="X256" s="661"/>
      <c r="Y256" s="661" t="s">
        <v>453</v>
      </c>
      <c r="Z256" s="661"/>
      <c r="AA256" s="661"/>
      <c r="AB256" s="661"/>
      <c r="AC256" s="661"/>
      <c r="AD256" s="661"/>
      <c r="AE256" s="661"/>
      <c r="AF256" s="661"/>
      <c r="AG256" s="661"/>
      <c r="AH256" s="661"/>
      <c r="AI256" s="185">
        <v>15</v>
      </c>
      <c r="AJ256" s="69"/>
      <c r="AK256" s="485"/>
      <c r="AL256" s="48"/>
      <c r="AM256" s="45"/>
      <c r="AN256" s="45"/>
      <c r="AO256" s="45"/>
      <c r="AP256" s="45"/>
      <c r="AQ256" s="45"/>
      <c r="AR256" s="45"/>
      <c r="AS256" s="503"/>
      <c r="AT256" s="460"/>
      <c r="AU256" s="16"/>
      <c r="AY256" s="454"/>
      <c r="BB256" s="454"/>
      <c r="BD256" s="454"/>
      <c r="BH256" s="454"/>
      <c r="BI256" s="552"/>
      <c r="BJ256" s="561"/>
      <c r="BK256" s="591"/>
      <c r="BL256" s="582"/>
    </row>
    <row r="257" spans="1:64" s="4" customFormat="1" ht="12" x14ac:dyDescent="0.2">
      <c r="A257" s="59" t="s">
        <v>342</v>
      </c>
      <c r="B257" s="59"/>
      <c r="C257" s="59"/>
      <c r="D257" s="668"/>
      <c r="E257" s="668"/>
      <c r="F257" s="668"/>
      <c r="G257" s="668"/>
      <c r="H257" s="668"/>
      <c r="I257" s="668"/>
      <c r="J257" s="668"/>
      <c r="K257" s="668"/>
      <c r="L257" s="668"/>
      <c r="M257" s="675" t="s">
        <v>72</v>
      </c>
      <c r="N257" s="675"/>
      <c r="O257" s="675"/>
      <c r="P257" s="675"/>
      <c r="Q257" s="675"/>
      <c r="R257" s="675"/>
      <c r="S257" s="675"/>
      <c r="T257" s="675"/>
      <c r="U257" s="675"/>
      <c r="V257" s="675"/>
      <c r="W257" s="675"/>
      <c r="X257" s="675"/>
      <c r="Y257" s="675" t="s">
        <v>454</v>
      </c>
      <c r="Z257" s="675"/>
      <c r="AA257" s="675"/>
      <c r="AB257" s="675"/>
      <c r="AC257" s="675"/>
      <c r="AD257" s="675"/>
      <c r="AE257" s="675"/>
      <c r="AF257" s="675"/>
      <c r="AG257" s="675"/>
      <c r="AH257" s="675"/>
      <c r="AI257" s="186">
        <v>15</v>
      </c>
      <c r="AJ257" s="43"/>
      <c r="AK257" s="485"/>
      <c r="AL257" s="48"/>
      <c r="AM257" s="45"/>
      <c r="AN257" s="45"/>
      <c r="AO257" s="45"/>
      <c r="AP257" s="45"/>
      <c r="AQ257" s="45"/>
      <c r="AR257" s="45"/>
      <c r="AS257" s="503"/>
      <c r="AT257" s="460"/>
      <c r="AU257" s="16"/>
      <c r="AY257" s="454"/>
      <c r="BB257" s="454"/>
      <c r="BD257" s="454"/>
      <c r="BH257" s="454"/>
      <c r="BI257" s="552"/>
      <c r="BJ257" s="561"/>
      <c r="BK257" s="591"/>
      <c r="BL257" s="582"/>
    </row>
    <row r="258" spans="1:64" s="4" customFormat="1" x14ac:dyDescent="0.2">
      <c r="AI258" s="190"/>
      <c r="AJ258" s="49"/>
      <c r="AK258" s="486"/>
      <c r="AL258" s="110"/>
      <c r="AM258" s="45"/>
      <c r="AN258" s="45"/>
      <c r="AO258" s="45"/>
      <c r="AP258" s="45"/>
      <c r="AQ258" s="45"/>
      <c r="AR258" s="45"/>
      <c r="AS258" s="503"/>
      <c r="AT258" s="460"/>
      <c r="AU258" s="16"/>
      <c r="AY258" s="454"/>
      <c r="BB258" s="454"/>
      <c r="BD258" s="454"/>
      <c r="BH258" s="454"/>
      <c r="BI258" s="552"/>
      <c r="BJ258" s="561"/>
      <c r="BK258" s="591"/>
      <c r="BL258" s="582"/>
    </row>
    <row r="259" spans="1:64" s="1" customFormat="1" ht="14.25" customHeight="1" x14ac:dyDescent="0.2">
      <c r="T259" s="5"/>
      <c r="AI259" s="197"/>
      <c r="AJ259" s="49"/>
      <c r="AK259" s="489"/>
      <c r="AL259" s="102"/>
      <c r="AM259" s="3"/>
      <c r="AN259" s="3"/>
      <c r="AO259" s="3"/>
      <c r="AP259" s="3"/>
      <c r="AQ259" s="3"/>
      <c r="AR259" s="3"/>
      <c r="AS259" s="494"/>
      <c r="AT259" s="461"/>
      <c r="AU259" s="437"/>
      <c r="AY259" s="452"/>
      <c r="BB259" s="452"/>
      <c r="BD259" s="452"/>
      <c r="BH259" s="452"/>
      <c r="BI259" s="551"/>
      <c r="BJ259" s="560"/>
      <c r="BK259" s="590"/>
      <c r="BL259" s="581"/>
    </row>
    <row r="260" spans="1:64" s="1" customFormat="1" ht="14.25" customHeight="1" x14ac:dyDescent="0.2">
      <c r="T260" s="5"/>
      <c r="AI260" s="197"/>
      <c r="AJ260" s="49"/>
      <c r="AK260" s="489"/>
      <c r="AL260" s="102"/>
      <c r="AM260" s="3"/>
      <c r="AN260" s="3"/>
      <c r="AO260" s="3"/>
      <c r="AP260" s="3"/>
      <c r="AQ260" s="3"/>
      <c r="AR260" s="3"/>
      <c r="AS260" s="494"/>
      <c r="AT260" s="461"/>
      <c r="AU260" s="437"/>
      <c r="AY260" s="452"/>
      <c r="BB260" s="452"/>
      <c r="BD260" s="452"/>
      <c r="BH260" s="452"/>
      <c r="BI260" s="551"/>
      <c r="BJ260" s="560"/>
      <c r="BK260" s="590"/>
      <c r="BL260" s="581"/>
    </row>
    <row r="261" spans="1:64" s="1" customFormat="1" ht="14.25" customHeight="1" x14ac:dyDescent="0.2">
      <c r="T261" s="5"/>
      <c r="AI261" s="197"/>
      <c r="AJ261" s="49"/>
      <c r="AK261" s="489"/>
      <c r="AL261" s="102"/>
      <c r="AM261" s="3"/>
      <c r="AN261" s="3"/>
      <c r="AO261" s="3"/>
      <c r="AP261" s="3"/>
      <c r="AQ261" s="3"/>
      <c r="AR261" s="3"/>
      <c r="AS261" s="494"/>
      <c r="AT261" s="461"/>
      <c r="AU261" s="437"/>
      <c r="AY261" s="452"/>
      <c r="BB261" s="452"/>
      <c r="BD261" s="452"/>
      <c r="BH261" s="452"/>
      <c r="BI261" s="551"/>
      <c r="BJ261" s="560"/>
      <c r="BK261" s="590"/>
      <c r="BL261" s="581"/>
    </row>
    <row r="262" spans="1:64" s="1" customFormat="1" ht="14.25" customHeight="1" x14ac:dyDescent="0.2">
      <c r="T262" s="5"/>
      <c r="AI262" s="197"/>
      <c r="AJ262" s="47"/>
      <c r="AK262" s="489"/>
      <c r="AL262" s="102"/>
      <c r="AM262" s="3"/>
      <c r="AN262" s="3"/>
      <c r="AO262" s="3"/>
      <c r="AP262" s="3"/>
      <c r="AQ262" s="3"/>
      <c r="AR262" s="3"/>
      <c r="AS262" s="494"/>
      <c r="AT262" s="461"/>
      <c r="AU262" s="437"/>
      <c r="AY262" s="452"/>
      <c r="BB262" s="452"/>
      <c r="BD262" s="452"/>
      <c r="BH262" s="452"/>
      <c r="BI262" s="551"/>
      <c r="BJ262" s="560"/>
      <c r="BK262" s="590"/>
      <c r="BL262" s="581"/>
    </row>
    <row r="263" spans="1:64" s="4" customFormat="1" ht="14.25" customHeight="1" x14ac:dyDescent="0.2">
      <c r="T263" s="6"/>
      <c r="AI263" s="190"/>
      <c r="AJ263" s="49"/>
      <c r="AK263" s="486"/>
      <c r="AL263" s="109"/>
      <c r="AM263" s="45"/>
      <c r="AN263" s="45"/>
      <c r="AO263" s="45"/>
      <c r="AP263" s="45"/>
      <c r="AQ263" s="45"/>
      <c r="AR263" s="45"/>
      <c r="AS263" s="503"/>
      <c r="AT263" s="460"/>
      <c r="AU263" s="16"/>
      <c r="AY263" s="454"/>
      <c r="BB263" s="454"/>
      <c r="BD263" s="454"/>
      <c r="BH263" s="454"/>
      <c r="BI263" s="552"/>
      <c r="BJ263" s="561"/>
      <c r="BK263" s="591"/>
      <c r="BL263" s="582"/>
    </row>
    <row r="264" spans="1:64" s="1" customFormat="1" ht="20.25" x14ac:dyDescent="0.3">
      <c r="A264" s="2" t="s">
        <v>459</v>
      </c>
      <c r="T264" s="5"/>
      <c r="Y264" s="7"/>
      <c r="Z264" s="7"/>
      <c r="AA264" s="7"/>
      <c r="AB264" s="7"/>
      <c r="AE264" s="7"/>
      <c r="AF264" s="7"/>
      <c r="AI264" s="197"/>
      <c r="AJ264" s="50"/>
      <c r="AK264" s="489"/>
      <c r="AL264" s="102"/>
      <c r="AM264" s="3"/>
      <c r="AN264" s="3"/>
      <c r="AO264" s="3"/>
      <c r="AP264" s="3"/>
      <c r="AQ264" s="3"/>
      <c r="AR264" s="3"/>
      <c r="AS264" s="494"/>
      <c r="AT264" s="461"/>
      <c r="AU264" s="437"/>
      <c r="AY264" s="452"/>
      <c r="BB264" s="452"/>
      <c r="BD264" s="452"/>
      <c r="BH264" s="452"/>
      <c r="BI264" s="551"/>
      <c r="BJ264" s="560"/>
      <c r="BK264" s="590"/>
      <c r="BL264" s="581"/>
    </row>
    <row r="265" spans="1:64" s="29" customFormat="1" ht="16.5" x14ac:dyDescent="0.3">
      <c r="A265" s="28" t="s">
        <v>73</v>
      </c>
      <c r="T265" s="30"/>
      <c r="Y265" s="31"/>
      <c r="Z265" s="299"/>
      <c r="AA265" s="699" t="s">
        <v>529</v>
      </c>
      <c r="AB265" s="699"/>
      <c r="AC265" s="699"/>
      <c r="AD265" s="699"/>
      <c r="AE265" s="699"/>
      <c r="AF265" s="699"/>
      <c r="AG265" s="699"/>
      <c r="AH265" s="699"/>
      <c r="AI265" s="699"/>
      <c r="AJ265" s="70"/>
      <c r="AK265" s="487"/>
      <c r="AL265" s="103"/>
      <c r="AM265" s="104"/>
      <c r="AN265" s="104"/>
      <c r="AO265" s="104"/>
      <c r="AP265" s="104"/>
      <c r="AQ265" s="104"/>
      <c r="AR265" s="104"/>
      <c r="AS265" s="504"/>
      <c r="AT265" s="617"/>
      <c r="AU265" s="403"/>
      <c r="AY265" s="350"/>
      <c r="BB265" s="350"/>
      <c r="BD265" s="350"/>
      <c r="BH265" s="350"/>
      <c r="BI265" s="557"/>
      <c r="BJ265" s="566"/>
      <c r="BK265" s="596"/>
      <c r="BL265" s="587"/>
    </row>
    <row r="266" spans="1:64" s="27" customFormat="1" ht="17.25" thickBot="1" x14ac:dyDescent="0.35">
      <c r="A266" s="66" t="s">
        <v>33</v>
      </c>
      <c r="B266" s="66"/>
      <c r="C266" s="66"/>
      <c r="D266" s="66" t="s">
        <v>34</v>
      </c>
      <c r="E266" s="66"/>
      <c r="F266" s="66"/>
      <c r="G266" s="66"/>
      <c r="H266" s="66"/>
      <c r="I266" s="66"/>
      <c r="J266" s="66"/>
      <c r="K266" s="66"/>
      <c r="L266" s="66"/>
      <c r="M266" s="66" t="s">
        <v>228</v>
      </c>
      <c r="N266" s="66"/>
      <c r="O266" s="66"/>
      <c r="P266" s="66"/>
      <c r="Q266" s="66"/>
      <c r="R266" s="66"/>
      <c r="S266" s="66"/>
      <c r="T266" s="66"/>
      <c r="U266" s="66"/>
      <c r="V266" s="66"/>
      <c r="W266" s="66"/>
      <c r="X266" s="66"/>
      <c r="Y266" s="66" t="s">
        <v>460</v>
      </c>
      <c r="Z266" s="66"/>
      <c r="AA266" s="66"/>
      <c r="AB266" s="66"/>
      <c r="AC266" s="66"/>
      <c r="AD266" s="66"/>
      <c r="AE266" s="66"/>
      <c r="AF266" s="66"/>
      <c r="AG266" s="66"/>
      <c r="AH266" s="66"/>
      <c r="AI266" s="196" t="s">
        <v>35</v>
      </c>
      <c r="AJ266" s="69"/>
      <c r="AK266" s="488"/>
      <c r="AL266" s="106"/>
      <c r="AM266" s="54"/>
      <c r="AN266" s="54"/>
      <c r="AO266" s="54"/>
      <c r="AP266" s="54"/>
      <c r="AQ266" s="54"/>
      <c r="AR266" s="54"/>
      <c r="AS266" s="505"/>
      <c r="AT266" s="608"/>
      <c r="AU266" s="271"/>
      <c r="AY266" s="291"/>
      <c r="BB266" s="291"/>
      <c r="BD266" s="291"/>
      <c r="BH266" s="291"/>
      <c r="BI266" s="558"/>
      <c r="BJ266" s="567"/>
      <c r="BK266" s="597"/>
      <c r="BL266" s="588"/>
    </row>
    <row r="267" spans="1:64" s="4" customFormat="1" ht="25.35" customHeight="1" x14ac:dyDescent="0.2">
      <c r="A267" s="64" t="s">
        <v>186</v>
      </c>
      <c r="B267" s="64"/>
      <c r="C267" s="64"/>
      <c r="D267" s="670" t="s">
        <v>586</v>
      </c>
      <c r="E267" s="670"/>
      <c r="F267" s="670"/>
      <c r="G267" s="670"/>
      <c r="H267" s="670"/>
      <c r="I267" s="670"/>
      <c r="J267" s="670"/>
      <c r="K267" s="670"/>
      <c r="L267" s="670"/>
      <c r="M267" s="679" t="s">
        <v>75</v>
      </c>
      <c r="N267" s="679"/>
      <c r="O267" s="679"/>
      <c r="P267" s="679"/>
      <c r="Q267" s="679"/>
      <c r="R267" s="679"/>
      <c r="S267" s="679"/>
      <c r="T267" s="679"/>
      <c r="U267" s="679"/>
      <c r="V267" s="679"/>
      <c r="W267" s="679"/>
      <c r="X267" s="679"/>
      <c r="Y267" s="678" t="s">
        <v>461</v>
      </c>
      <c r="Z267" s="678"/>
      <c r="AA267" s="678"/>
      <c r="AB267" s="678"/>
      <c r="AC267" s="678"/>
      <c r="AD267" s="678"/>
      <c r="AE267" s="678"/>
      <c r="AF267" s="678"/>
      <c r="AG267" s="678"/>
      <c r="AH267" s="678"/>
      <c r="AI267" s="184">
        <v>100</v>
      </c>
      <c r="AJ267" s="69"/>
      <c r="AK267" s="485"/>
      <c r="AL267" s="48"/>
      <c r="AM267" s="45"/>
      <c r="AN267" s="45"/>
      <c r="AO267" s="45"/>
      <c r="AP267" s="45"/>
      <c r="AQ267" s="45"/>
      <c r="AR267" s="45"/>
      <c r="AS267" s="503"/>
      <c r="AT267" s="460"/>
      <c r="AU267" s="16"/>
      <c r="AY267" s="454"/>
      <c r="BB267" s="454"/>
      <c r="BD267" s="454"/>
      <c r="BH267" s="454"/>
      <c r="BI267" s="552"/>
      <c r="BJ267" s="561"/>
      <c r="BK267" s="591"/>
      <c r="BL267" s="582"/>
    </row>
    <row r="268" spans="1:64" s="4" customFormat="1" ht="25.35" customHeight="1" x14ac:dyDescent="0.2">
      <c r="A268" s="56" t="s">
        <v>187</v>
      </c>
      <c r="B268" s="56"/>
      <c r="C268" s="56"/>
      <c r="D268" s="667"/>
      <c r="E268" s="667"/>
      <c r="F268" s="667"/>
      <c r="G268" s="667"/>
      <c r="H268" s="667"/>
      <c r="I268" s="667"/>
      <c r="J268" s="667"/>
      <c r="K268" s="667"/>
      <c r="L268" s="667"/>
      <c r="M268" s="661" t="s">
        <v>77</v>
      </c>
      <c r="N268" s="661"/>
      <c r="O268" s="661"/>
      <c r="P268" s="661"/>
      <c r="Q268" s="661"/>
      <c r="R268" s="661"/>
      <c r="S268" s="661"/>
      <c r="T268" s="661"/>
      <c r="U268" s="661"/>
      <c r="V268" s="661"/>
      <c r="W268" s="661"/>
      <c r="X268" s="661"/>
      <c r="Y268" s="676"/>
      <c r="Z268" s="676"/>
      <c r="AA268" s="676"/>
      <c r="AB268" s="676"/>
      <c r="AC268" s="676"/>
      <c r="AD268" s="676"/>
      <c r="AE268" s="676"/>
      <c r="AF268" s="676"/>
      <c r="AG268" s="676"/>
      <c r="AH268" s="676"/>
      <c r="AI268" s="185">
        <v>150</v>
      </c>
      <c r="AJ268" s="69"/>
      <c r="AK268" s="485"/>
      <c r="AL268" s="48"/>
      <c r="AM268" s="45"/>
      <c r="AN268" s="45"/>
      <c r="AO268" s="45"/>
      <c r="AP268" s="45"/>
      <c r="AQ268" s="45"/>
      <c r="AR268" s="45"/>
      <c r="AS268" s="503"/>
      <c r="AT268" s="460"/>
      <c r="AU268" s="16"/>
      <c r="AY268" s="454"/>
      <c r="BB268" s="454"/>
      <c r="BD268" s="454"/>
      <c r="BH268" s="454"/>
      <c r="BI268" s="552"/>
      <c r="BJ268" s="561"/>
      <c r="BK268" s="591"/>
      <c r="BL268" s="582"/>
    </row>
    <row r="269" spans="1:64" s="4" customFormat="1" ht="25.35" customHeight="1" x14ac:dyDescent="0.2">
      <c r="A269" s="56" t="s">
        <v>188</v>
      </c>
      <c r="B269" s="56"/>
      <c r="C269" s="56"/>
      <c r="D269" s="667"/>
      <c r="E269" s="667"/>
      <c r="F269" s="667"/>
      <c r="G269" s="667"/>
      <c r="H269" s="667"/>
      <c r="I269" s="667"/>
      <c r="J269" s="667"/>
      <c r="K269" s="667"/>
      <c r="L269" s="667"/>
      <c r="M269" s="661" t="s">
        <v>78</v>
      </c>
      <c r="N269" s="661"/>
      <c r="O269" s="661"/>
      <c r="P269" s="661"/>
      <c r="Q269" s="661"/>
      <c r="R269" s="661"/>
      <c r="S269" s="661"/>
      <c r="T269" s="661"/>
      <c r="U269" s="661"/>
      <c r="V269" s="661"/>
      <c r="W269" s="661"/>
      <c r="X269" s="661"/>
      <c r="Y269" s="677"/>
      <c r="Z269" s="677"/>
      <c r="AA269" s="677"/>
      <c r="AB269" s="677"/>
      <c r="AC269" s="677"/>
      <c r="AD269" s="677"/>
      <c r="AE269" s="677"/>
      <c r="AF269" s="677"/>
      <c r="AG269" s="677"/>
      <c r="AH269" s="677"/>
      <c r="AI269" s="185">
        <v>200</v>
      </c>
      <c r="AJ269" s="71"/>
      <c r="AK269" s="485"/>
      <c r="AL269" s="48"/>
      <c r="AM269" s="45"/>
      <c r="AN269" s="45"/>
      <c r="AO269" s="45"/>
      <c r="AP269" s="45"/>
      <c r="AQ269" s="45"/>
      <c r="AR269" s="45"/>
      <c r="AS269" s="503"/>
      <c r="AT269" s="460"/>
      <c r="AU269" s="16"/>
      <c r="AY269" s="454"/>
      <c r="BB269" s="454"/>
      <c r="BD269" s="454"/>
      <c r="BH269" s="454"/>
      <c r="BI269" s="552"/>
      <c r="BJ269" s="561"/>
      <c r="BK269" s="591"/>
      <c r="BL269" s="582"/>
    </row>
    <row r="270" spans="1:64" s="4" customFormat="1" ht="25.35" customHeight="1" x14ac:dyDescent="0.2">
      <c r="A270" s="56" t="s">
        <v>189</v>
      </c>
      <c r="B270" s="56"/>
      <c r="C270" s="56"/>
      <c r="D270" s="667" t="s">
        <v>587</v>
      </c>
      <c r="E270" s="667"/>
      <c r="F270" s="667"/>
      <c r="G270" s="667"/>
      <c r="H270" s="667"/>
      <c r="I270" s="667"/>
      <c r="J270" s="667"/>
      <c r="K270" s="667"/>
      <c r="L270" s="667"/>
      <c r="M270" s="661" t="s">
        <v>75</v>
      </c>
      <c r="N270" s="661"/>
      <c r="O270" s="661"/>
      <c r="P270" s="661"/>
      <c r="Q270" s="661"/>
      <c r="R270" s="661"/>
      <c r="S270" s="661"/>
      <c r="T270" s="661"/>
      <c r="U270" s="661"/>
      <c r="V270" s="661"/>
      <c r="W270" s="661"/>
      <c r="X270" s="661"/>
      <c r="Y270" s="675" t="s">
        <v>462</v>
      </c>
      <c r="Z270" s="675"/>
      <c r="AA270" s="675"/>
      <c r="AB270" s="675"/>
      <c r="AC270" s="675"/>
      <c r="AD270" s="675"/>
      <c r="AE270" s="675"/>
      <c r="AF270" s="675"/>
      <c r="AG270" s="675"/>
      <c r="AH270" s="675"/>
      <c r="AI270" s="185">
        <v>100</v>
      </c>
      <c r="AJ270" s="71"/>
      <c r="AK270" s="485"/>
      <c r="AL270" s="111"/>
      <c r="AM270" s="45"/>
      <c r="AN270" s="45"/>
      <c r="AO270" s="45"/>
      <c r="AP270" s="45"/>
      <c r="AQ270" s="45"/>
      <c r="AR270" s="45"/>
      <c r="AS270" s="503"/>
      <c r="AT270" s="460"/>
      <c r="AU270" s="16"/>
      <c r="AY270" s="454"/>
      <c r="BB270" s="454"/>
      <c r="BD270" s="454"/>
      <c r="BH270" s="454"/>
      <c r="BI270" s="552"/>
      <c r="BJ270" s="561"/>
      <c r="BK270" s="591"/>
      <c r="BL270" s="582"/>
    </row>
    <row r="271" spans="1:64" s="4" customFormat="1" ht="25.35" customHeight="1" x14ac:dyDescent="0.2">
      <c r="A271" s="56" t="s">
        <v>190</v>
      </c>
      <c r="B271" s="56"/>
      <c r="C271" s="56"/>
      <c r="D271" s="667"/>
      <c r="E271" s="667"/>
      <c r="F271" s="667"/>
      <c r="G271" s="667"/>
      <c r="H271" s="667"/>
      <c r="I271" s="667"/>
      <c r="J271" s="667"/>
      <c r="K271" s="667"/>
      <c r="L271" s="667"/>
      <c r="M271" s="661" t="s">
        <v>77</v>
      </c>
      <c r="N271" s="661"/>
      <c r="O271" s="661"/>
      <c r="P271" s="661"/>
      <c r="Q271" s="661"/>
      <c r="R271" s="661"/>
      <c r="S271" s="661"/>
      <c r="T271" s="661"/>
      <c r="U271" s="661"/>
      <c r="V271" s="661"/>
      <c r="W271" s="661"/>
      <c r="X271" s="661"/>
      <c r="Y271" s="676"/>
      <c r="Z271" s="676"/>
      <c r="AA271" s="676"/>
      <c r="AB271" s="676"/>
      <c r="AC271" s="676"/>
      <c r="AD271" s="676"/>
      <c r="AE271" s="676"/>
      <c r="AF271" s="676"/>
      <c r="AG271" s="676"/>
      <c r="AH271" s="676"/>
      <c r="AI271" s="185">
        <v>150</v>
      </c>
      <c r="AJ271" s="71"/>
      <c r="AK271" s="485"/>
      <c r="AL271" s="111"/>
      <c r="AM271" s="45"/>
      <c r="AN271" s="45"/>
      <c r="AO271" s="45"/>
      <c r="AP271" s="45"/>
      <c r="AQ271" s="45"/>
      <c r="AR271" s="45"/>
      <c r="AS271" s="503"/>
      <c r="AT271" s="460"/>
      <c r="AU271" s="16"/>
      <c r="AY271" s="454"/>
      <c r="BB271" s="454"/>
      <c r="BD271" s="454"/>
      <c r="BH271" s="454"/>
      <c r="BI271" s="552"/>
      <c r="BJ271" s="561"/>
      <c r="BK271" s="591"/>
      <c r="BL271" s="582"/>
    </row>
    <row r="272" spans="1:64" s="4" customFormat="1" ht="25.35" customHeight="1" x14ac:dyDescent="0.2">
      <c r="A272" s="56" t="s">
        <v>191</v>
      </c>
      <c r="B272" s="56"/>
      <c r="C272" s="56"/>
      <c r="D272" s="667"/>
      <c r="E272" s="667"/>
      <c r="F272" s="667"/>
      <c r="G272" s="667"/>
      <c r="H272" s="667"/>
      <c r="I272" s="667"/>
      <c r="J272" s="667"/>
      <c r="K272" s="667"/>
      <c r="L272" s="667"/>
      <c r="M272" s="661" t="s">
        <v>78</v>
      </c>
      <c r="N272" s="661"/>
      <c r="O272" s="661"/>
      <c r="P272" s="661"/>
      <c r="Q272" s="661"/>
      <c r="R272" s="661"/>
      <c r="S272" s="661"/>
      <c r="T272" s="661"/>
      <c r="U272" s="661"/>
      <c r="V272" s="661"/>
      <c r="W272" s="661"/>
      <c r="X272" s="661"/>
      <c r="Y272" s="677"/>
      <c r="Z272" s="677"/>
      <c r="AA272" s="677"/>
      <c r="AB272" s="677"/>
      <c r="AC272" s="677"/>
      <c r="AD272" s="677"/>
      <c r="AE272" s="677"/>
      <c r="AF272" s="677"/>
      <c r="AG272" s="677"/>
      <c r="AH272" s="677"/>
      <c r="AI272" s="185">
        <v>200</v>
      </c>
      <c r="AJ272" s="71"/>
      <c r="AK272" s="485"/>
      <c r="AL272" s="111"/>
      <c r="AM272" s="45"/>
      <c r="AN272" s="45"/>
      <c r="AO272" s="45"/>
      <c r="AP272" s="45"/>
      <c r="AQ272" s="45"/>
      <c r="AR272" s="45"/>
      <c r="AS272" s="503"/>
      <c r="AT272" s="460"/>
      <c r="AU272" s="16"/>
      <c r="AY272" s="454"/>
      <c r="BB272" s="454"/>
      <c r="BD272" s="454"/>
      <c r="BH272" s="454"/>
      <c r="BI272" s="552"/>
      <c r="BJ272" s="561"/>
      <c r="BK272" s="591"/>
      <c r="BL272" s="582"/>
    </row>
    <row r="273" spans="1:64" s="4" customFormat="1" ht="25.35" customHeight="1" x14ac:dyDescent="0.2">
      <c r="A273" s="56" t="s">
        <v>192</v>
      </c>
      <c r="B273" s="56"/>
      <c r="C273" s="56"/>
      <c r="D273" s="667" t="s">
        <v>76</v>
      </c>
      <c r="E273" s="667"/>
      <c r="F273" s="667"/>
      <c r="G273" s="667"/>
      <c r="H273" s="667"/>
      <c r="I273" s="667"/>
      <c r="J273" s="667"/>
      <c r="K273" s="667"/>
      <c r="L273" s="667"/>
      <c r="M273" s="661" t="s">
        <v>468</v>
      </c>
      <c r="N273" s="661"/>
      <c r="O273" s="661"/>
      <c r="P273" s="661"/>
      <c r="Q273" s="661"/>
      <c r="R273" s="661"/>
      <c r="S273" s="661"/>
      <c r="T273" s="661"/>
      <c r="U273" s="661"/>
      <c r="V273" s="661"/>
      <c r="W273" s="661"/>
      <c r="X273" s="661"/>
      <c r="Y273" s="675" t="s">
        <v>463</v>
      </c>
      <c r="Z273" s="675"/>
      <c r="AA273" s="675"/>
      <c r="AB273" s="675"/>
      <c r="AC273" s="675"/>
      <c r="AD273" s="675"/>
      <c r="AE273" s="675"/>
      <c r="AF273" s="675"/>
      <c r="AG273" s="675"/>
      <c r="AH273" s="675"/>
      <c r="AI273" s="185">
        <v>80</v>
      </c>
      <c r="AJ273" s="71"/>
      <c r="AK273" s="485"/>
      <c r="AL273" s="111"/>
      <c r="AM273" s="45"/>
      <c r="AN273" s="45"/>
      <c r="AO273" s="45"/>
      <c r="AP273" s="45"/>
      <c r="AQ273" s="45"/>
      <c r="AR273" s="45"/>
      <c r="AS273" s="503"/>
      <c r="AT273" s="460"/>
      <c r="AU273" s="16"/>
      <c r="AY273" s="454"/>
      <c r="BB273" s="454"/>
      <c r="BD273" s="454"/>
      <c r="BH273" s="454"/>
      <c r="BI273" s="552"/>
      <c r="BJ273" s="561"/>
      <c r="BK273" s="591"/>
      <c r="BL273" s="582"/>
    </row>
    <row r="274" spans="1:64" s="4" customFormat="1" ht="25.35" customHeight="1" x14ac:dyDescent="0.2">
      <c r="A274" s="56" t="s">
        <v>193</v>
      </c>
      <c r="B274" s="56"/>
      <c r="C274" s="56"/>
      <c r="D274" s="667"/>
      <c r="E274" s="667"/>
      <c r="F274" s="667"/>
      <c r="G274" s="667"/>
      <c r="H274" s="667"/>
      <c r="I274" s="667"/>
      <c r="J274" s="667"/>
      <c r="K274" s="667"/>
      <c r="L274" s="667"/>
      <c r="M274" s="661" t="s">
        <v>469</v>
      </c>
      <c r="N274" s="661"/>
      <c r="O274" s="661"/>
      <c r="P274" s="661"/>
      <c r="Q274" s="661"/>
      <c r="R274" s="661"/>
      <c r="S274" s="661"/>
      <c r="T274" s="661"/>
      <c r="U274" s="661"/>
      <c r="V274" s="661"/>
      <c r="W274" s="661"/>
      <c r="X274" s="661"/>
      <c r="Y274" s="676"/>
      <c r="Z274" s="676"/>
      <c r="AA274" s="676"/>
      <c r="AB274" s="676"/>
      <c r="AC274" s="676"/>
      <c r="AD274" s="676"/>
      <c r="AE274" s="676"/>
      <c r="AF274" s="676"/>
      <c r="AG274" s="676"/>
      <c r="AH274" s="676"/>
      <c r="AI274" s="185">
        <v>135</v>
      </c>
      <c r="AJ274" s="71"/>
      <c r="AK274" s="485"/>
      <c r="AL274" s="111"/>
      <c r="AM274" s="45"/>
      <c r="AN274" s="45"/>
      <c r="AO274" s="45"/>
      <c r="AP274" s="45"/>
      <c r="AQ274" s="45"/>
      <c r="AR274" s="45"/>
      <c r="AS274" s="503"/>
      <c r="AT274" s="460"/>
      <c r="AU274" s="16"/>
      <c r="AY274" s="454"/>
      <c r="BB274" s="454"/>
      <c r="BD274" s="454"/>
      <c r="BH274" s="454"/>
      <c r="BI274" s="552"/>
      <c r="BJ274" s="561"/>
      <c r="BK274" s="591"/>
      <c r="BL274" s="582"/>
    </row>
    <row r="275" spans="1:64" s="4" customFormat="1" ht="25.35" customHeight="1" x14ac:dyDescent="0.2">
      <c r="A275" s="56" t="s">
        <v>194</v>
      </c>
      <c r="B275" s="56"/>
      <c r="C275" s="56"/>
      <c r="D275" s="667"/>
      <c r="E275" s="667"/>
      <c r="F275" s="667"/>
      <c r="G275" s="667"/>
      <c r="H275" s="667"/>
      <c r="I275" s="667"/>
      <c r="J275" s="667"/>
      <c r="K275" s="667"/>
      <c r="L275" s="667"/>
      <c r="M275" s="661" t="s">
        <v>470</v>
      </c>
      <c r="N275" s="661"/>
      <c r="O275" s="661"/>
      <c r="P275" s="661"/>
      <c r="Q275" s="661"/>
      <c r="R275" s="661"/>
      <c r="S275" s="661"/>
      <c r="T275" s="661"/>
      <c r="U275" s="661"/>
      <c r="V275" s="661"/>
      <c r="W275" s="661"/>
      <c r="X275" s="661"/>
      <c r="Y275" s="677"/>
      <c r="Z275" s="677"/>
      <c r="AA275" s="677"/>
      <c r="AB275" s="677"/>
      <c r="AC275" s="677"/>
      <c r="AD275" s="677"/>
      <c r="AE275" s="677"/>
      <c r="AF275" s="677"/>
      <c r="AG275" s="677"/>
      <c r="AH275" s="677"/>
      <c r="AI275" s="185">
        <v>150</v>
      </c>
      <c r="AJ275" s="69"/>
      <c r="AK275" s="485"/>
      <c r="AL275" s="111"/>
      <c r="AM275" s="45"/>
      <c r="AN275" s="45"/>
      <c r="AO275" s="45"/>
      <c r="AP275" s="45"/>
      <c r="AQ275" s="45"/>
      <c r="AR275" s="45"/>
      <c r="AS275" s="503"/>
      <c r="AT275" s="460"/>
      <c r="AU275" s="16"/>
      <c r="AY275" s="454"/>
      <c r="BB275" s="454"/>
      <c r="BD275" s="454"/>
      <c r="BH275" s="454"/>
      <c r="BI275" s="552"/>
      <c r="BJ275" s="561"/>
      <c r="BK275" s="591"/>
      <c r="BL275" s="582"/>
    </row>
    <row r="276" spans="1:64" s="4" customFormat="1" ht="25.35" customHeight="1" x14ac:dyDescent="0.2">
      <c r="A276" s="56" t="s">
        <v>195</v>
      </c>
      <c r="B276" s="56"/>
      <c r="C276" s="56"/>
      <c r="D276" s="667" t="s">
        <v>588</v>
      </c>
      <c r="E276" s="667"/>
      <c r="F276" s="667"/>
      <c r="G276" s="667"/>
      <c r="H276" s="667"/>
      <c r="I276" s="667"/>
      <c r="J276" s="667"/>
      <c r="K276" s="667"/>
      <c r="L276" s="667"/>
      <c r="M276" s="661" t="s">
        <v>75</v>
      </c>
      <c r="N276" s="661"/>
      <c r="O276" s="661"/>
      <c r="P276" s="661"/>
      <c r="Q276" s="661"/>
      <c r="R276" s="661"/>
      <c r="S276" s="661"/>
      <c r="T276" s="661"/>
      <c r="U276" s="661"/>
      <c r="V276" s="661"/>
      <c r="W276" s="661"/>
      <c r="X276" s="661"/>
      <c r="Y276" s="675" t="s">
        <v>464</v>
      </c>
      <c r="Z276" s="675"/>
      <c r="AA276" s="675"/>
      <c r="AB276" s="675"/>
      <c r="AC276" s="675"/>
      <c r="AD276" s="675"/>
      <c r="AE276" s="675"/>
      <c r="AF276" s="675"/>
      <c r="AG276" s="675"/>
      <c r="AH276" s="675"/>
      <c r="AI276" s="185">
        <v>100</v>
      </c>
      <c r="AJ276" s="69"/>
      <c r="AK276" s="485"/>
      <c r="AL276" s="48"/>
      <c r="AM276" s="45"/>
      <c r="AN276" s="45"/>
      <c r="AO276" s="45"/>
      <c r="AP276" s="45"/>
      <c r="AQ276" s="45"/>
      <c r="AR276" s="45"/>
      <c r="AS276" s="503"/>
      <c r="AT276" s="460"/>
      <c r="AU276" s="16"/>
      <c r="AY276" s="454"/>
      <c r="BB276" s="454"/>
      <c r="BD276" s="454"/>
      <c r="BH276" s="454"/>
      <c r="BI276" s="552"/>
      <c r="BJ276" s="561"/>
      <c r="BK276" s="591"/>
      <c r="BL276" s="582"/>
    </row>
    <row r="277" spans="1:64" s="4" customFormat="1" ht="25.35" customHeight="1" x14ac:dyDescent="0.2">
      <c r="A277" s="56" t="s">
        <v>196</v>
      </c>
      <c r="B277" s="56"/>
      <c r="C277" s="56"/>
      <c r="D277" s="667"/>
      <c r="E277" s="667"/>
      <c r="F277" s="667"/>
      <c r="G277" s="667"/>
      <c r="H277" s="667"/>
      <c r="I277" s="667"/>
      <c r="J277" s="667"/>
      <c r="K277" s="667"/>
      <c r="L277" s="667"/>
      <c r="M277" s="661" t="s">
        <v>77</v>
      </c>
      <c r="N277" s="661"/>
      <c r="O277" s="661"/>
      <c r="P277" s="661"/>
      <c r="Q277" s="661"/>
      <c r="R277" s="661"/>
      <c r="S277" s="661"/>
      <c r="T277" s="661"/>
      <c r="U277" s="661"/>
      <c r="V277" s="661"/>
      <c r="W277" s="661"/>
      <c r="X277" s="661"/>
      <c r="Y277" s="676"/>
      <c r="Z277" s="676"/>
      <c r="AA277" s="676"/>
      <c r="AB277" s="676"/>
      <c r="AC277" s="676"/>
      <c r="AD277" s="676"/>
      <c r="AE277" s="676"/>
      <c r="AF277" s="676"/>
      <c r="AG277" s="676"/>
      <c r="AH277" s="676"/>
      <c r="AI277" s="185">
        <v>150</v>
      </c>
      <c r="AJ277" s="69"/>
      <c r="AK277" s="485"/>
      <c r="AL277" s="48"/>
      <c r="AM277" s="45"/>
      <c r="AN277" s="45"/>
      <c r="AO277" s="45"/>
      <c r="AP277" s="45"/>
      <c r="AQ277" s="45"/>
      <c r="AR277" s="45"/>
      <c r="AS277" s="503"/>
      <c r="AT277" s="460"/>
      <c r="AU277" s="16"/>
      <c r="AY277" s="454"/>
      <c r="BB277" s="454"/>
      <c r="BD277" s="454"/>
      <c r="BH277" s="454"/>
      <c r="BI277" s="552"/>
      <c r="BJ277" s="561"/>
      <c r="BK277" s="591"/>
      <c r="BL277" s="582"/>
    </row>
    <row r="278" spans="1:64" s="4" customFormat="1" ht="25.35" customHeight="1" x14ac:dyDescent="0.2">
      <c r="A278" s="56" t="s">
        <v>197</v>
      </c>
      <c r="B278" s="56"/>
      <c r="C278" s="56"/>
      <c r="D278" s="667"/>
      <c r="E278" s="667"/>
      <c r="F278" s="667"/>
      <c r="G278" s="667"/>
      <c r="H278" s="667"/>
      <c r="I278" s="667"/>
      <c r="J278" s="667"/>
      <c r="K278" s="667"/>
      <c r="L278" s="667"/>
      <c r="M278" s="661" t="s">
        <v>78</v>
      </c>
      <c r="N278" s="661"/>
      <c r="O278" s="661"/>
      <c r="P278" s="661"/>
      <c r="Q278" s="661"/>
      <c r="R278" s="661"/>
      <c r="S278" s="661"/>
      <c r="T278" s="661"/>
      <c r="U278" s="661"/>
      <c r="V278" s="661"/>
      <c r="W278" s="661"/>
      <c r="X278" s="661"/>
      <c r="Y278" s="677"/>
      <c r="Z278" s="677"/>
      <c r="AA278" s="677"/>
      <c r="AB278" s="677"/>
      <c r="AC278" s="677"/>
      <c r="AD278" s="677"/>
      <c r="AE278" s="677"/>
      <c r="AF278" s="677"/>
      <c r="AG278" s="677"/>
      <c r="AH278" s="677"/>
      <c r="AI278" s="185">
        <v>200</v>
      </c>
      <c r="AJ278" s="69"/>
      <c r="AK278" s="485"/>
      <c r="AL278" s="48"/>
      <c r="AM278" s="45"/>
      <c r="AN278" s="45"/>
      <c r="AO278" s="45"/>
      <c r="AP278" s="45"/>
      <c r="AQ278" s="45"/>
      <c r="AR278" s="45"/>
      <c r="AS278" s="503"/>
      <c r="AT278" s="460"/>
      <c r="AU278" s="16"/>
      <c r="AY278" s="454"/>
      <c r="BB278" s="454"/>
      <c r="BD278" s="454"/>
      <c r="BH278" s="454"/>
      <c r="BI278" s="552"/>
      <c r="BJ278" s="561"/>
      <c r="BK278" s="591"/>
      <c r="BL278" s="582"/>
    </row>
    <row r="279" spans="1:64" s="4" customFormat="1" ht="25.35" customHeight="1" x14ac:dyDescent="0.2">
      <c r="A279" s="56" t="s">
        <v>198</v>
      </c>
      <c r="B279" s="56"/>
      <c r="C279" s="56"/>
      <c r="D279" s="667" t="s">
        <v>74</v>
      </c>
      <c r="E279" s="667"/>
      <c r="F279" s="667"/>
      <c r="G279" s="667"/>
      <c r="H279" s="667"/>
      <c r="I279" s="667"/>
      <c r="J279" s="667"/>
      <c r="K279" s="667"/>
      <c r="L279" s="667"/>
      <c r="M279" s="661" t="s">
        <v>79</v>
      </c>
      <c r="N279" s="661"/>
      <c r="O279" s="661"/>
      <c r="P279" s="661"/>
      <c r="Q279" s="661"/>
      <c r="R279" s="661"/>
      <c r="S279" s="661"/>
      <c r="T279" s="661"/>
      <c r="U279" s="661"/>
      <c r="V279" s="661"/>
      <c r="W279" s="661"/>
      <c r="X279" s="661"/>
      <c r="Y279" s="675" t="s">
        <v>465</v>
      </c>
      <c r="Z279" s="675"/>
      <c r="AA279" s="675"/>
      <c r="AB279" s="675"/>
      <c r="AC279" s="675"/>
      <c r="AD279" s="675"/>
      <c r="AE279" s="675"/>
      <c r="AF279" s="675"/>
      <c r="AG279" s="675"/>
      <c r="AH279" s="675"/>
      <c r="AI279" s="185">
        <v>50</v>
      </c>
      <c r="AJ279" s="69"/>
      <c r="AK279" s="485"/>
      <c r="AL279" s="48"/>
      <c r="AM279" s="45"/>
      <c r="AN279" s="45"/>
      <c r="AO279" s="45"/>
      <c r="AP279" s="45"/>
      <c r="AQ279" s="45"/>
      <c r="AR279" s="45"/>
      <c r="AS279" s="503"/>
      <c r="AT279" s="460"/>
      <c r="AU279" s="16"/>
      <c r="AY279" s="454"/>
      <c r="BB279" s="454"/>
      <c r="BD279" s="454"/>
      <c r="BH279" s="454"/>
      <c r="BI279" s="552"/>
      <c r="BJ279" s="561"/>
      <c r="BK279" s="591"/>
      <c r="BL279" s="582"/>
    </row>
    <row r="280" spans="1:64" s="4" customFormat="1" ht="25.35" customHeight="1" x14ac:dyDescent="0.2">
      <c r="A280" s="56" t="s">
        <v>199</v>
      </c>
      <c r="B280" s="56"/>
      <c r="C280" s="56"/>
      <c r="D280" s="667"/>
      <c r="E280" s="667"/>
      <c r="F280" s="667"/>
      <c r="G280" s="667"/>
      <c r="H280" s="667"/>
      <c r="I280" s="667"/>
      <c r="J280" s="667"/>
      <c r="K280" s="667"/>
      <c r="L280" s="667"/>
      <c r="M280" s="661" t="s">
        <v>80</v>
      </c>
      <c r="N280" s="661"/>
      <c r="O280" s="661"/>
      <c r="P280" s="661"/>
      <c r="Q280" s="661"/>
      <c r="R280" s="661"/>
      <c r="S280" s="661"/>
      <c r="T280" s="661"/>
      <c r="U280" s="661"/>
      <c r="V280" s="661"/>
      <c r="W280" s="661"/>
      <c r="X280" s="661"/>
      <c r="Y280" s="677"/>
      <c r="Z280" s="677"/>
      <c r="AA280" s="677"/>
      <c r="AB280" s="677"/>
      <c r="AC280" s="677"/>
      <c r="AD280" s="677"/>
      <c r="AE280" s="677"/>
      <c r="AF280" s="677"/>
      <c r="AG280" s="677"/>
      <c r="AH280" s="677"/>
      <c r="AI280" s="185">
        <v>75</v>
      </c>
      <c r="AJ280" s="69"/>
      <c r="AK280" s="485"/>
      <c r="AL280" s="48"/>
      <c r="AM280" s="45"/>
      <c r="AN280" s="45"/>
      <c r="AO280" s="45"/>
      <c r="AP280" s="45"/>
      <c r="AQ280" s="45"/>
      <c r="AR280" s="45"/>
      <c r="AS280" s="503"/>
      <c r="AT280" s="460"/>
      <c r="AU280" s="16"/>
      <c r="AY280" s="454"/>
      <c r="BB280" s="454"/>
      <c r="BD280" s="454"/>
      <c r="BH280" s="454"/>
      <c r="BI280" s="552"/>
      <c r="BJ280" s="561"/>
      <c r="BK280" s="591"/>
      <c r="BL280" s="582"/>
    </row>
    <row r="281" spans="1:64" s="4" customFormat="1" ht="25.35" customHeight="1" x14ac:dyDescent="0.2">
      <c r="A281" s="56" t="s">
        <v>200</v>
      </c>
      <c r="B281" s="56"/>
      <c r="C281" s="56"/>
      <c r="D281" s="667" t="s">
        <v>589</v>
      </c>
      <c r="E281" s="667"/>
      <c r="F281" s="667"/>
      <c r="G281" s="667"/>
      <c r="H281" s="667"/>
      <c r="I281" s="667"/>
      <c r="J281" s="667"/>
      <c r="K281" s="667"/>
      <c r="L281" s="667"/>
      <c r="M281" s="661" t="s">
        <v>82</v>
      </c>
      <c r="N281" s="661"/>
      <c r="O281" s="661"/>
      <c r="P281" s="661"/>
      <c r="Q281" s="661"/>
      <c r="R281" s="661"/>
      <c r="S281" s="661"/>
      <c r="T281" s="661"/>
      <c r="U281" s="661"/>
      <c r="V281" s="661"/>
      <c r="W281" s="661"/>
      <c r="X281" s="661"/>
      <c r="Y281" s="675" t="s">
        <v>466</v>
      </c>
      <c r="Z281" s="675"/>
      <c r="AA281" s="675"/>
      <c r="AB281" s="675"/>
      <c r="AC281" s="675"/>
      <c r="AD281" s="675"/>
      <c r="AE281" s="675"/>
      <c r="AF281" s="675"/>
      <c r="AG281" s="675"/>
      <c r="AH281" s="675"/>
      <c r="AI281" s="185">
        <v>25</v>
      </c>
      <c r="AJ281" s="69"/>
      <c r="AK281" s="485"/>
      <c r="AL281" s="48"/>
      <c r="AM281" s="45"/>
      <c r="AN281" s="45"/>
      <c r="AO281" s="45"/>
      <c r="AP281" s="45"/>
      <c r="AQ281" s="45"/>
      <c r="AR281" s="45"/>
      <c r="AS281" s="503"/>
      <c r="AT281" s="460"/>
      <c r="AU281" s="16"/>
      <c r="AY281" s="454"/>
      <c r="BB281" s="454"/>
      <c r="BD281" s="454"/>
      <c r="BH281" s="454"/>
      <c r="BI281" s="552"/>
      <c r="BJ281" s="561"/>
      <c r="BK281" s="591"/>
      <c r="BL281" s="582"/>
    </row>
    <row r="282" spans="1:64" s="4" customFormat="1" ht="25.35" customHeight="1" x14ac:dyDescent="0.2">
      <c r="A282" s="56" t="s">
        <v>201</v>
      </c>
      <c r="B282" s="56"/>
      <c r="C282" s="56"/>
      <c r="D282" s="667"/>
      <c r="E282" s="667"/>
      <c r="F282" s="667"/>
      <c r="G282" s="667"/>
      <c r="H282" s="667"/>
      <c r="I282" s="667"/>
      <c r="J282" s="667"/>
      <c r="K282" s="667"/>
      <c r="L282" s="667"/>
      <c r="M282" s="661" t="s">
        <v>83</v>
      </c>
      <c r="N282" s="661"/>
      <c r="O282" s="661"/>
      <c r="P282" s="661"/>
      <c r="Q282" s="661"/>
      <c r="R282" s="661"/>
      <c r="S282" s="661"/>
      <c r="T282" s="661"/>
      <c r="U282" s="661"/>
      <c r="V282" s="661"/>
      <c r="W282" s="661"/>
      <c r="X282" s="661"/>
      <c r="Y282" s="676"/>
      <c r="Z282" s="676"/>
      <c r="AA282" s="676"/>
      <c r="AB282" s="676"/>
      <c r="AC282" s="676"/>
      <c r="AD282" s="676"/>
      <c r="AE282" s="676"/>
      <c r="AF282" s="676"/>
      <c r="AG282" s="676"/>
      <c r="AH282" s="676"/>
      <c r="AI282" s="185">
        <v>35</v>
      </c>
      <c r="AJ282" s="69"/>
      <c r="AK282" s="485"/>
      <c r="AL282" s="48"/>
      <c r="AM282" s="45"/>
      <c r="AN282" s="45"/>
      <c r="AO282" s="45"/>
      <c r="AP282" s="45"/>
      <c r="AQ282" s="45"/>
      <c r="AR282" s="45"/>
      <c r="AS282" s="503"/>
      <c r="AT282" s="460"/>
      <c r="AU282" s="16"/>
      <c r="AY282" s="454"/>
      <c r="BB282" s="454"/>
      <c r="BD282" s="454"/>
      <c r="BH282" s="454"/>
      <c r="BI282" s="552"/>
      <c r="BJ282" s="561"/>
      <c r="BK282" s="591"/>
      <c r="BL282" s="582"/>
    </row>
    <row r="283" spans="1:64" s="4" customFormat="1" ht="25.35" customHeight="1" x14ac:dyDescent="0.2">
      <c r="A283" s="56" t="s">
        <v>202</v>
      </c>
      <c r="B283" s="56"/>
      <c r="C283" s="56"/>
      <c r="D283" s="667"/>
      <c r="E283" s="667"/>
      <c r="F283" s="667"/>
      <c r="G283" s="667"/>
      <c r="H283" s="667"/>
      <c r="I283" s="667"/>
      <c r="J283" s="667"/>
      <c r="K283" s="667"/>
      <c r="L283" s="667"/>
      <c r="M283" s="661" t="s">
        <v>84</v>
      </c>
      <c r="N283" s="661"/>
      <c r="O283" s="661"/>
      <c r="P283" s="661"/>
      <c r="Q283" s="661"/>
      <c r="R283" s="661"/>
      <c r="S283" s="661"/>
      <c r="T283" s="661"/>
      <c r="U283" s="661"/>
      <c r="V283" s="661"/>
      <c r="W283" s="661"/>
      <c r="X283" s="661"/>
      <c r="Y283" s="677"/>
      <c r="Z283" s="677"/>
      <c r="AA283" s="677"/>
      <c r="AB283" s="677"/>
      <c r="AC283" s="677"/>
      <c r="AD283" s="677"/>
      <c r="AE283" s="677"/>
      <c r="AF283" s="677"/>
      <c r="AG283" s="677"/>
      <c r="AH283" s="677"/>
      <c r="AI283" s="185">
        <v>40</v>
      </c>
      <c r="AJ283" s="69"/>
      <c r="AK283" s="485"/>
      <c r="AL283" s="48"/>
      <c r="AM283" s="45"/>
      <c r="AN283" s="45"/>
      <c r="AO283" s="45"/>
      <c r="AP283" s="45"/>
      <c r="AQ283" s="45"/>
      <c r="AR283" s="45"/>
      <c r="AS283" s="503"/>
      <c r="AT283" s="460"/>
      <c r="AU283" s="16"/>
      <c r="AY283" s="454"/>
      <c r="BB283" s="454"/>
      <c r="BD283" s="454"/>
      <c r="BH283" s="454"/>
      <c r="BI283" s="552"/>
      <c r="BJ283" s="561"/>
      <c r="BK283" s="591"/>
      <c r="BL283" s="582"/>
    </row>
    <row r="284" spans="1:64" s="4" customFormat="1" ht="25.35" customHeight="1" x14ac:dyDescent="0.2">
      <c r="A284" s="56" t="s">
        <v>203</v>
      </c>
      <c r="B284" s="56"/>
      <c r="C284" s="56"/>
      <c r="D284" s="667"/>
      <c r="E284" s="667"/>
      <c r="F284" s="667"/>
      <c r="G284" s="667"/>
      <c r="H284" s="667"/>
      <c r="I284" s="667"/>
      <c r="J284" s="667"/>
      <c r="K284" s="667"/>
      <c r="L284" s="667"/>
      <c r="M284" s="661" t="s">
        <v>471</v>
      </c>
      <c r="N284" s="661"/>
      <c r="O284" s="661"/>
      <c r="P284" s="661"/>
      <c r="Q284" s="661"/>
      <c r="R284" s="661"/>
      <c r="S284" s="661"/>
      <c r="T284" s="661"/>
      <c r="U284" s="661"/>
      <c r="V284" s="661"/>
      <c r="W284" s="661"/>
      <c r="X284" s="661"/>
      <c r="Y284" s="675" t="s">
        <v>467</v>
      </c>
      <c r="Z284" s="675"/>
      <c r="AA284" s="675"/>
      <c r="AB284" s="675"/>
      <c r="AC284" s="675"/>
      <c r="AD284" s="675"/>
      <c r="AE284" s="675"/>
      <c r="AF284" s="675"/>
      <c r="AG284" s="675"/>
      <c r="AH284" s="675"/>
      <c r="AI284" s="185">
        <v>25</v>
      </c>
      <c r="AJ284" s="69"/>
      <c r="AK284" s="485"/>
      <c r="AL284" s="48"/>
      <c r="AM284" s="45"/>
      <c r="AN284" s="45"/>
      <c r="AO284" s="45"/>
      <c r="AP284" s="45"/>
      <c r="AQ284" s="45"/>
      <c r="AR284" s="45"/>
      <c r="AS284" s="503"/>
      <c r="AT284" s="460"/>
      <c r="AU284" s="16"/>
      <c r="AY284" s="454"/>
      <c r="BB284" s="454"/>
      <c r="BD284" s="454"/>
      <c r="BH284" s="454"/>
      <c r="BI284" s="552"/>
      <c r="BJ284" s="561"/>
      <c r="BK284" s="591"/>
      <c r="BL284" s="582"/>
    </row>
    <row r="285" spans="1:64" s="4" customFormat="1" ht="25.35" customHeight="1" x14ac:dyDescent="0.2">
      <c r="A285" s="56" t="s">
        <v>204</v>
      </c>
      <c r="B285" s="56"/>
      <c r="C285" s="56"/>
      <c r="D285" s="667"/>
      <c r="E285" s="667"/>
      <c r="F285" s="667"/>
      <c r="G285" s="667"/>
      <c r="H285" s="667"/>
      <c r="I285" s="667"/>
      <c r="J285" s="667"/>
      <c r="K285" s="667"/>
      <c r="L285" s="667"/>
      <c r="M285" s="661" t="s">
        <v>472</v>
      </c>
      <c r="N285" s="661"/>
      <c r="O285" s="661"/>
      <c r="P285" s="661"/>
      <c r="Q285" s="661"/>
      <c r="R285" s="661"/>
      <c r="S285" s="661"/>
      <c r="T285" s="661"/>
      <c r="U285" s="661"/>
      <c r="V285" s="661"/>
      <c r="W285" s="661"/>
      <c r="X285" s="661"/>
      <c r="Y285" s="676"/>
      <c r="Z285" s="676"/>
      <c r="AA285" s="676"/>
      <c r="AB285" s="676"/>
      <c r="AC285" s="676"/>
      <c r="AD285" s="676"/>
      <c r="AE285" s="676"/>
      <c r="AF285" s="676"/>
      <c r="AG285" s="676"/>
      <c r="AH285" s="676"/>
      <c r="AI285" s="185">
        <v>35</v>
      </c>
      <c r="AJ285" s="69"/>
      <c r="AK285" s="485"/>
      <c r="AL285" s="48"/>
      <c r="AM285" s="45"/>
      <c r="AN285" s="45"/>
      <c r="AO285" s="45"/>
      <c r="AP285" s="45"/>
      <c r="AQ285" s="45"/>
      <c r="AR285" s="45"/>
      <c r="AS285" s="503"/>
      <c r="AT285" s="460"/>
      <c r="AU285" s="16"/>
      <c r="AY285" s="454"/>
      <c r="BB285" s="454"/>
      <c r="BD285" s="454"/>
      <c r="BH285" s="454"/>
      <c r="BI285" s="552"/>
      <c r="BJ285" s="561"/>
      <c r="BK285" s="591"/>
      <c r="BL285" s="582"/>
    </row>
    <row r="286" spans="1:64" s="4" customFormat="1" ht="25.35" customHeight="1" x14ac:dyDescent="0.2">
      <c r="A286" s="59" t="s">
        <v>205</v>
      </c>
      <c r="B286" s="59"/>
      <c r="C286" s="59"/>
      <c r="D286" s="668"/>
      <c r="E286" s="668"/>
      <c r="F286" s="668"/>
      <c r="G286" s="668"/>
      <c r="H286" s="668"/>
      <c r="I286" s="668"/>
      <c r="J286" s="668"/>
      <c r="K286" s="668"/>
      <c r="L286" s="668"/>
      <c r="M286" s="675" t="s">
        <v>473</v>
      </c>
      <c r="N286" s="675"/>
      <c r="O286" s="675"/>
      <c r="P286" s="675"/>
      <c r="Q286" s="675"/>
      <c r="R286" s="675"/>
      <c r="S286" s="675"/>
      <c r="T286" s="675"/>
      <c r="U286" s="675"/>
      <c r="V286" s="675"/>
      <c r="W286" s="675"/>
      <c r="X286" s="675"/>
      <c r="Y286" s="676"/>
      <c r="Z286" s="676"/>
      <c r="AA286" s="676"/>
      <c r="AB286" s="676"/>
      <c r="AC286" s="676"/>
      <c r="AD286" s="676"/>
      <c r="AE286" s="676"/>
      <c r="AF286" s="676"/>
      <c r="AG286" s="676"/>
      <c r="AH286" s="676"/>
      <c r="AI286" s="186">
        <v>40</v>
      </c>
      <c r="AJ286" s="47"/>
      <c r="AK286" s="485"/>
      <c r="AL286" s="48"/>
      <c r="AM286" s="45"/>
      <c r="AN286" s="45"/>
      <c r="AO286" s="45"/>
      <c r="AP286" s="45"/>
      <c r="AQ286" s="45"/>
      <c r="AR286" s="45"/>
      <c r="AS286" s="503"/>
      <c r="AT286" s="460"/>
      <c r="AU286" s="16"/>
      <c r="AY286" s="454"/>
      <c r="BB286" s="454"/>
      <c r="BD286" s="454"/>
      <c r="BH286" s="454"/>
      <c r="BI286" s="552"/>
      <c r="BJ286" s="561"/>
      <c r="BK286" s="591"/>
      <c r="BL286" s="582"/>
    </row>
    <row r="287" spans="1:64" s="4" customFormat="1" x14ac:dyDescent="0.2">
      <c r="T287" s="6"/>
      <c r="AI287" s="190"/>
      <c r="AJ287" s="86"/>
      <c r="AK287" s="486"/>
      <c r="AL287" s="109"/>
      <c r="AM287" s="45"/>
      <c r="AN287" s="45"/>
      <c r="AO287" s="45"/>
      <c r="AP287" s="45"/>
      <c r="AQ287" s="45"/>
      <c r="AR287" s="45"/>
      <c r="AS287" s="503"/>
      <c r="AT287" s="460"/>
      <c r="AU287" s="16"/>
      <c r="AY287" s="454"/>
      <c r="BB287" s="454"/>
      <c r="BD287" s="454"/>
      <c r="BH287" s="454"/>
      <c r="BI287" s="552"/>
      <c r="BJ287" s="561"/>
      <c r="BK287" s="591"/>
      <c r="BL287" s="582"/>
    </row>
    <row r="288" spans="1:64" ht="14.25" customHeight="1" x14ac:dyDescent="0.2">
      <c r="AI288" s="198"/>
      <c r="AK288" s="489"/>
    </row>
    <row r="289" spans="1:64" ht="14.25" customHeight="1" x14ac:dyDescent="0.2">
      <c r="AI289" s="198"/>
      <c r="AK289" s="489"/>
    </row>
    <row r="290" spans="1:64" ht="14.25" customHeight="1" x14ac:dyDescent="0.2">
      <c r="AI290" s="198"/>
      <c r="AK290" s="489"/>
    </row>
    <row r="291" spans="1:64" ht="14.25" customHeight="1" x14ac:dyDescent="0.2">
      <c r="AI291" s="198"/>
      <c r="AJ291" s="47"/>
      <c r="AK291" s="489"/>
    </row>
    <row r="292" spans="1:64" s="4" customFormat="1" ht="14.25" customHeight="1" x14ac:dyDescent="0.2">
      <c r="T292" s="6"/>
      <c r="AI292" s="190"/>
      <c r="AJ292" s="49"/>
      <c r="AK292" s="486"/>
      <c r="AL292" s="109"/>
      <c r="AM292" s="45"/>
      <c r="AN292" s="45"/>
      <c r="AO292" s="45"/>
      <c r="AP292" s="45"/>
      <c r="AQ292" s="45"/>
      <c r="AR292" s="45"/>
      <c r="AS292" s="503"/>
      <c r="AT292" s="460"/>
      <c r="AU292" s="16"/>
      <c r="AY292" s="454"/>
      <c r="BB292" s="454"/>
      <c r="BD292" s="454"/>
      <c r="BH292" s="454"/>
      <c r="BI292" s="552"/>
      <c r="BJ292" s="561"/>
      <c r="BK292" s="591"/>
      <c r="BL292" s="582"/>
    </row>
    <row r="293" spans="1:64" s="1" customFormat="1" ht="20.25" x14ac:dyDescent="0.3">
      <c r="A293" s="2" t="s">
        <v>139</v>
      </c>
      <c r="T293" s="5"/>
      <c r="Y293" s="7"/>
      <c r="Z293" s="7"/>
      <c r="AA293" s="7"/>
      <c r="AB293" s="7"/>
      <c r="AE293" s="7"/>
      <c r="AF293" s="7"/>
      <c r="AI293" s="197"/>
      <c r="AJ293" s="50"/>
      <c r="AK293" s="489"/>
      <c r="AL293" s="102"/>
      <c r="AM293" s="3"/>
      <c r="AN293" s="3"/>
      <c r="AO293" s="3"/>
      <c r="AP293" s="3"/>
      <c r="AQ293" s="3"/>
      <c r="AR293" s="3"/>
      <c r="AS293" s="494"/>
      <c r="AT293" s="461"/>
      <c r="AU293" s="437"/>
      <c r="AY293" s="452"/>
      <c r="BB293" s="452"/>
      <c r="BD293" s="452"/>
      <c r="BH293" s="452"/>
      <c r="BI293" s="551"/>
      <c r="BJ293" s="560"/>
      <c r="BK293" s="590"/>
      <c r="BL293" s="581"/>
    </row>
    <row r="294" spans="1:64" s="29" customFormat="1" ht="16.5" x14ac:dyDescent="0.3">
      <c r="A294" s="28" t="s">
        <v>86</v>
      </c>
      <c r="T294" s="30"/>
      <c r="Y294" s="31"/>
      <c r="Z294" s="31"/>
      <c r="AA294" s="31"/>
      <c r="AB294" s="31"/>
      <c r="AE294" s="31"/>
      <c r="AF294" s="31"/>
      <c r="AI294" s="194"/>
      <c r="AJ294" s="70"/>
      <c r="AK294" s="487"/>
      <c r="AL294" s="103"/>
      <c r="AM294" s="104"/>
      <c r="AN294" s="104"/>
      <c r="AO294" s="104"/>
      <c r="AP294" s="104"/>
      <c r="AQ294" s="104"/>
      <c r="AR294" s="104"/>
      <c r="AS294" s="504"/>
      <c r="AT294" s="617"/>
      <c r="AU294" s="403"/>
      <c r="AY294" s="350"/>
      <c r="BB294" s="350"/>
      <c r="BD294" s="350"/>
      <c r="BH294" s="350"/>
      <c r="BI294" s="557"/>
      <c r="BJ294" s="566"/>
      <c r="BK294" s="596"/>
      <c r="BL294" s="587"/>
    </row>
    <row r="295" spans="1:64" s="27" customFormat="1" ht="17.25" thickBot="1" x14ac:dyDescent="0.35">
      <c r="A295" s="66" t="s">
        <v>33</v>
      </c>
      <c r="B295" s="66"/>
      <c r="C295" s="66"/>
      <c r="D295" s="66" t="s">
        <v>34</v>
      </c>
      <c r="E295" s="66"/>
      <c r="F295" s="66"/>
      <c r="G295" s="66"/>
      <c r="H295" s="66"/>
      <c r="I295" s="66"/>
      <c r="J295" s="66"/>
      <c r="K295" s="66"/>
      <c r="L295" s="66"/>
      <c r="M295" s="66" t="s">
        <v>228</v>
      </c>
      <c r="N295" s="66"/>
      <c r="O295" s="66"/>
      <c r="P295" s="66"/>
      <c r="Q295" s="66"/>
      <c r="R295" s="66"/>
      <c r="S295" s="66"/>
      <c r="T295" s="66"/>
      <c r="U295" s="66"/>
      <c r="V295" s="66"/>
      <c r="W295" s="66"/>
      <c r="X295" s="66"/>
      <c r="Y295" s="66" t="s">
        <v>441</v>
      </c>
      <c r="Z295" s="66"/>
      <c r="AA295" s="66"/>
      <c r="AB295" s="66"/>
      <c r="AC295" s="66"/>
      <c r="AD295" s="66"/>
      <c r="AE295" s="66"/>
      <c r="AF295" s="66"/>
      <c r="AG295" s="66"/>
      <c r="AH295" s="66"/>
      <c r="AI295" s="196" t="s">
        <v>35</v>
      </c>
      <c r="AJ295" s="69"/>
      <c r="AK295" s="488"/>
      <c r="AL295" s="106"/>
      <c r="AM295" s="54"/>
      <c r="AN295" s="54"/>
      <c r="AO295" s="54"/>
      <c r="AP295" s="54"/>
      <c r="AQ295" s="54"/>
      <c r="AR295" s="54"/>
      <c r="AS295" s="505"/>
      <c r="AT295" s="608"/>
      <c r="AU295" s="271"/>
      <c r="AY295" s="291"/>
      <c r="BB295" s="291"/>
      <c r="BD295" s="291"/>
      <c r="BH295" s="291"/>
      <c r="BI295" s="558"/>
      <c r="BJ295" s="567"/>
      <c r="BK295" s="597"/>
      <c r="BL295" s="588"/>
    </row>
    <row r="296" spans="1:64" s="4" customFormat="1" ht="25.35" customHeight="1" x14ac:dyDescent="0.2">
      <c r="A296" s="64" t="s">
        <v>348</v>
      </c>
      <c r="B296" s="64"/>
      <c r="C296" s="64"/>
      <c r="D296" s="670" t="s">
        <v>590</v>
      </c>
      <c r="E296" s="670"/>
      <c r="F296" s="670"/>
      <c r="G296" s="670"/>
      <c r="H296" s="670"/>
      <c r="I296" s="670"/>
      <c r="J296" s="670"/>
      <c r="K296" s="670"/>
      <c r="L296" s="670"/>
      <c r="M296" s="679" t="s">
        <v>89</v>
      </c>
      <c r="N296" s="679"/>
      <c r="O296" s="679"/>
      <c r="P296" s="679"/>
      <c r="Q296" s="679"/>
      <c r="R296" s="679"/>
      <c r="S296" s="679"/>
      <c r="T296" s="679"/>
      <c r="U296" s="679"/>
      <c r="V296" s="679"/>
      <c r="W296" s="679"/>
      <c r="X296" s="679"/>
      <c r="Y296" s="679" t="s">
        <v>597</v>
      </c>
      <c r="Z296" s="679"/>
      <c r="AA296" s="679"/>
      <c r="AB296" s="679"/>
      <c r="AC296" s="679"/>
      <c r="AD296" s="679"/>
      <c r="AE296" s="679"/>
      <c r="AF296" s="679"/>
      <c r="AG296" s="679"/>
      <c r="AH296" s="679"/>
      <c r="AI296" s="184">
        <v>35</v>
      </c>
      <c r="AJ296" s="69"/>
      <c r="AK296" s="485"/>
      <c r="AL296" s="48"/>
      <c r="AM296" s="45"/>
      <c r="AN296" s="45"/>
      <c r="AO296" s="45"/>
      <c r="AP296" s="45"/>
      <c r="AQ296" s="45"/>
      <c r="AR296" s="45"/>
      <c r="AS296" s="503"/>
      <c r="AT296" s="460"/>
      <c r="AU296" s="16"/>
      <c r="AY296" s="454"/>
      <c r="BB296" s="454"/>
      <c r="BD296" s="454"/>
      <c r="BH296" s="454"/>
      <c r="BI296" s="552"/>
      <c r="BJ296" s="561"/>
      <c r="BK296" s="591"/>
      <c r="BL296" s="582"/>
    </row>
    <row r="297" spans="1:64" s="4" customFormat="1" ht="25.35" customHeight="1" x14ac:dyDescent="0.2">
      <c r="A297" s="56" t="s">
        <v>349</v>
      </c>
      <c r="B297" s="56"/>
      <c r="C297" s="56"/>
      <c r="D297" s="667"/>
      <c r="E297" s="667"/>
      <c r="F297" s="667"/>
      <c r="G297" s="667"/>
      <c r="H297" s="667"/>
      <c r="I297" s="667"/>
      <c r="J297" s="667"/>
      <c r="K297" s="667"/>
      <c r="L297" s="667"/>
      <c r="M297" s="661" t="s">
        <v>90</v>
      </c>
      <c r="N297" s="661"/>
      <c r="O297" s="661"/>
      <c r="P297" s="661"/>
      <c r="Q297" s="661"/>
      <c r="R297" s="661"/>
      <c r="S297" s="661"/>
      <c r="T297" s="661"/>
      <c r="U297" s="661"/>
      <c r="V297" s="661"/>
      <c r="W297" s="661"/>
      <c r="X297" s="661"/>
      <c r="Y297" s="661" t="s">
        <v>598</v>
      </c>
      <c r="Z297" s="661"/>
      <c r="AA297" s="661"/>
      <c r="AB297" s="661"/>
      <c r="AC297" s="661"/>
      <c r="AD297" s="661"/>
      <c r="AE297" s="661"/>
      <c r="AF297" s="661"/>
      <c r="AG297" s="661"/>
      <c r="AH297" s="661"/>
      <c r="AI297" s="185">
        <v>35</v>
      </c>
      <c r="AJ297" s="69"/>
      <c r="AK297" s="485"/>
      <c r="AL297" s="48"/>
      <c r="AM297" s="45"/>
      <c r="AN297" s="45"/>
      <c r="AO297" s="45"/>
      <c r="AP297" s="45"/>
      <c r="AQ297" s="45"/>
      <c r="AR297" s="45"/>
      <c r="AS297" s="503"/>
      <c r="AT297" s="460"/>
      <c r="AU297" s="16"/>
      <c r="AY297" s="454"/>
      <c r="BB297" s="454"/>
      <c r="BD297" s="454"/>
      <c r="BH297" s="454"/>
      <c r="BI297" s="552"/>
      <c r="BJ297" s="561"/>
      <c r="BK297" s="591"/>
      <c r="BL297" s="582"/>
    </row>
    <row r="298" spans="1:64" s="4" customFormat="1" ht="47.45" customHeight="1" x14ac:dyDescent="0.2">
      <c r="A298" s="56" t="s">
        <v>350</v>
      </c>
      <c r="B298" s="56"/>
      <c r="C298" s="56"/>
      <c r="D298" s="667"/>
      <c r="E298" s="667"/>
      <c r="F298" s="667"/>
      <c r="G298" s="667"/>
      <c r="H298" s="667"/>
      <c r="I298" s="667"/>
      <c r="J298" s="667"/>
      <c r="K298" s="667"/>
      <c r="L298" s="667"/>
      <c r="M298" s="661" t="s">
        <v>91</v>
      </c>
      <c r="N298" s="661"/>
      <c r="O298" s="661"/>
      <c r="P298" s="661"/>
      <c r="Q298" s="661"/>
      <c r="R298" s="661"/>
      <c r="S298" s="661"/>
      <c r="T298" s="661"/>
      <c r="U298" s="661"/>
      <c r="V298" s="661"/>
      <c r="W298" s="661"/>
      <c r="X298" s="661"/>
      <c r="Y298" s="661" t="s">
        <v>599</v>
      </c>
      <c r="Z298" s="661"/>
      <c r="AA298" s="661"/>
      <c r="AB298" s="661"/>
      <c r="AC298" s="661"/>
      <c r="AD298" s="661"/>
      <c r="AE298" s="661"/>
      <c r="AF298" s="661"/>
      <c r="AG298" s="661"/>
      <c r="AH298" s="661"/>
      <c r="AI298" s="185">
        <v>40</v>
      </c>
      <c r="AJ298" s="69"/>
      <c r="AK298" s="485"/>
      <c r="AL298" s="48"/>
      <c r="AM298" s="45"/>
      <c r="AN298" s="45"/>
      <c r="AO298" s="45"/>
      <c r="AP298" s="45"/>
      <c r="AQ298" s="45"/>
      <c r="AR298" s="45"/>
      <c r="AS298" s="503"/>
      <c r="AT298" s="460"/>
      <c r="AU298" s="16"/>
      <c r="AY298" s="454"/>
      <c r="BB298" s="454"/>
      <c r="BD298" s="454"/>
      <c r="BH298" s="454"/>
      <c r="BI298" s="552"/>
      <c r="BJ298" s="561"/>
      <c r="BK298" s="591"/>
      <c r="BL298" s="582"/>
    </row>
    <row r="299" spans="1:64" s="4" customFormat="1" ht="25.35" customHeight="1" x14ac:dyDescent="0.2">
      <c r="A299" s="56" t="s">
        <v>351</v>
      </c>
      <c r="B299" s="56"/>
      <c r="C299" s="56"/>
      <c r="D299" s="667"/>
      <c r="E299" s="667"/>
      <c r="F299" s="667"/>
      <c r="G299" s="667"/>
      <c r="H299" s="667"/>
      <c r="I299" s="667"/>
      <c r="J299" s="667"/>
      <c r="K299" s="667"/>
      <c r="L299" s="667"/>
      <c r="M299" s="661" t="s">
        <v>87</v>
      </c>
      <c r="N299" s="661"/>
      <c r="O299" s="661"/>
      <c r="P299" s="661"/>
      <c r="Q299" s="661"/>
      <c r="R299" s="661"/>
      <c r="S299" s="661"/>
      <c r="T299" s="661"/>
      <c r="U299" s="661"/>
      <c r="V299" s="661"/>
      <c r="W299" s="661"/>
      <c r="X299" s="661"/>
      <c r="Y299" s="661" t="s">
        <v>600</v>
      </c>
      <c r="Z299" s="661"/>
      <c r="AA299" s="661"/>
      <c r="AB299" s="661"/>
      <c r="AC299" s="661"/>
      <c r="AD299" s="661"/>
      <c r="AE299" s="661"/>
      <c r="AF299" s="661"/>
      <c r="AG299" s="661"/>
      <c r="AH299" s="661"/>
      <c r="AI299" s="185">
        <v>80</v>
      </c>
      <c r="AJ299" s="69"/>
      <c r="AK299" s="485"/>
      <c r="AL299" s="48"/>
      <c r="AM299" s="45"/>
      <c r="AN299" s="45"/>
      <c r="AO299" s="45"/>
      <c r="AP299" s="45"/>
      <c r="AQ299" s="45"/>
      <c r="AR299" s="45"/>
      <c r="AS299" s="503"/>
      <c r="AT299" s="460"/>
      <c r="AU299" s="16"/>
      <c r="AY299" s="454"/>
      <c r="BB299" s="454"/>
      <c r="BD299" s="454"/>
      <c r="BH299" s="454"/>
      <c r="BI299" s="552"/>
      <c r="BJ299" s="561"/>
      <c r="BK299" s="591"/>
      <c r="BL299" s="582"/>
    </row>
    <row r="300" spans="1:64" s="4" customFormat="1" ht="47.45" customHeight="1" x14ac:dyDescent="0.2">
      <c r="A300" s="59" t="s">
        <v>352</v>
      </c>
      <c r="B300" s="59"/>
      <c r="C300" s="59"/>
      <c r="D300" s="669" t="s">
        <v>30</v>
      </c>
      <c r="E300" s="669"/>
      <c r="F300" s="669"/>
      <c r="G300" s="669"/>
      <c r="H300" s="669"/>
      <c r="I300" s="669"/>
      <c r="J300" s="669"/>
      <c r="K300" s="669"/>
      <c r="L300" s="669"/>
      <c r="M300" s="59" t="s">
        <v>93</v>
      </c>
      <c r="N300" s="59"/>
      <c r="O300" s="59"/>
      <c r="P300" s="59"/>
      <c r="Q300" s="59"/>
      <c r="R300" s="59"/>
      <c r="S300" s="59"/>
      <c r="T300" s="59"/>
      <c r="U300" s="59"/>
      <c r="V300" s="59"/>
      <c r="W300" s="59"/>
      <c r="X300" s="59"/>
      <c r="Y300" s="675" t="s">
        <v>601</v>
      </c>
      <c r="Z300" s="675"/>
      <c r="AA300" s="675"/>
      <c r="AB300" s="675"/>
      <c r="AC300" s="675"/>
      <c r="AD300" s="675"/>
      <c r="AE300" s="675"/>
      <c r="AF300" s="675"/>
      <c r="AG300" s="675"/>
      <c r="AH300" s="675"/>
      <c r="AI300" s="186">
        <v>25</v>
      </c>
      <c r="AJ300" s="47"/>
      <c r="AK300" s="485"/>
      <c r="AL300" s="48"/>
      <c r="AM300" s="45"/>
      <c r="AN300" s="45"/>
      <c r="AO300" s="45"/>
      <c r="AP300" s="45"/>
      <c r="AQ300" s="45"/>
      <c r="AR300" s="45"/>
      <c r="AS300" s="503"/>
      <c r="AT300" s="460"/>
      <c r="AU300" s="16"/>
      <c r="AY300" s="454"/>
      <c r="BB300" s="454"/>
      <c r="BD300" s="454"/>
      <c r="BH300" s="454"/>
      <c r="BI300" s="552"/>
      <c r="BJ300" s="561"/>
      <c r="BK300" s="591"/>
      <c r="BL300" s="582"/>
    </row>
    <row r="301" spans="1:64" s="4" customFormat="1" ht="15" x14ac:dyDescent="0.25">
      <c r="T301" s="6"/>
      <c r="Y301" s="303"/>
      <c r="Z301" s="303"/>
      <c r="AA301" s="303"/>
      <c r="AB301" s="303"/>
      <c r="AC301" s="303"/>
      <c r="AD301" s="303"/>
      <c r="AE301" s="303"/>
      <c r="AF301" s="303"/>
      <c r="AG301" s="303"/>
      <c r="AH301" s="303"/>
      <c r="AI301" s="190"/>
      <c r="AJ301" s="50"/>
      <c r="AK301" s="486"/>
      <c r="AL301" s="109"/>
      <c r="AM301" s="45"/>
      <c r="AN301" s="45"/>
      <c r="AO301" s="45"/>
      <c r="AP301" s="45"/>
      <c r="AQ301" s="45"/>
      <c r="AR301" s="45"/>
      <c r="AS301" s="503"/>
      <c r="AT301" s="460"/>
      <c r="AU301" s="16"/>
      <c r="AY301" s="454"/>
      <c r="BB301" s="454"/>
      <c r="BD301" s="454"/>
      <c r="BH301" s="454"/>
      <c r="BI301" s="552"/>
      <c r="BJ301" s="561"/>
      <c r="BK301" s="591"/>
      <c r="BL301" s="582"/>
    </row>
    <row r="302" spans="1:64" s="29" customFormat="1" ht="16.5" x14ac:dyDescent="0.3">
      <c r="A302" s="28" t="s">
        <v>530</v>
      </c>
      <c r="T302" s="30"/>
      <c r="Y302" s="305"/>
      <c r="Z302" s="305"/>
      <c r="AA302" s="305"/>
      <c r="AB302" s="305"/>
      <c r="AC302" s="304"/>
      <c r="AD302" s="304"/>
      <c r="AE302" s="305"/>
      <c r="AF302" s="305"/>
      <c r="AG302" s="304"/>
      <c r="AH302" s="304"/>
      <c r="AI302" s="194"/>
      <c r="AJ302" s="70"/>
      <c r="AK302" s="487"/>
      <c r="AL302" s="103"/>
      <c r="AM302" s="104"/>
      <c r="AN302" s="104"/>
      <c r="AO302" s="104"/>
      <c r="AP302" s="104"/>
      <c r="AQ302" s="104"/>
      <c r="AR302" s="104"/>
      <c r="AS302" s="504"/>
      <c r="AT302" s="617"/>
      <c r="AU302" s="403"/>
      <c r="AY302" s="350"/>
      <c r="BB302" s="350"/>
      <c r="BD302" s="350"/>
      <c r="BH302" s="350"/>
      <c r="BI302" s="557"/>
      <c r="BJ302" s="566"/>
      <c r="BK302" s="596"/>
      <c r="BL302" s="587"/>
    </row>
    <row r="303" spans="1:64" s="27" customFormat="1" ht="17.25" thickBot="1" x14ac:dyDescent="0.35">
      <c r="A303" s="66" t="s">
        <v>33</v>
      </c>
      <c r="B303" s="66"/>
      <c r="C303" s="66"/>
      <c r="D303" s="66" t="s">
        <v>34</v>
      </c>
      <c r="E303" s="66"/>
      <c r="F303" s="66"/>
      <c r="G303" s="66"/>
      <c r="H303" s="66"/>
      <c r="I303" s="66"/>
      <c r="J303" s="66"/>
      <c r="K303" s="66"/>
      <c r="L303" s="66"/>
      <c r="M303" s="66" t="s">
        <v>228</v>
      </c>
      <c r="N303" s="66"/>
      <c r="O303" s="66"/>
      <c r="P303" s="66"/>
      <c r="Q303" s="66"/>
      <c r="R303" s="66"/>
      <c r="S303" s="66"/>
      <c r="T303" s="66"/>
      <c r="U303" s="66"/>
      <c r="V303" s="66"/>
      <c r="W303" s="66"/>
      <c r="X303" s="66"/>
      <c r="Y303" s="306" t="s">
        <v>441</v>
      </c>
      <c r="Z303" s="306"/>
      <c r="AA303" s="306"/>
      <c r="AB303" s="306"/>
      <c r="AC303" s="306"/>
      <c r="AD303" s="306"/>
      <c r="AE303" s="306"/>
      <c r="AF303" s="306"/>
      <c r="AG303" s="306"/>
      <c r="AH303" s="306"/>
      <c r="AI303" s="196" t="s">
        <v>35</v>
      </c>
      <c r="AJ303" s="69"/>
      <c r="AK303" s="488"/>
      <c r="AL303" s="106"/>
      <c r="AM303" s="54"/>
      <c r="AN303" s="54"/>
      <c r="AO303" s="54"/>
      <c r="AP303" s="54"/>
      <c r="AQ303" s="54"/>
      <c r="AR303" s="54"/>
      <c r="AS303" s="505"/>
      <c r="AT303" s="608"/>
      <c r="AU303" s="271"/>
      <c r="AY303" s="291"/>
      <c r="BB303" s="291"/>
      <c r="BD303" s="291"/>
      <c r="BH303" s="291"/>
      <c r="BI303" s="558"/>
      <c r="BJ303" s="567"/>
      <c r="BK303" s="597"/>
      <c r="BL303" s="588"/>
    </row>
    <row r="304" spans="1:64" s="4" customFormat="1" ht="47.45" customHeight="1" x14ac:dyDescent="0.2">
      <c r="A304" s="187" t="s">
        <v>353</v>
      </c>
      <c r="B304" s="187"/>
      <c r="C304" s="187"/>
      <c r="D304" s="673" t="s">
        <v>591</v>
      </c>
      <c r="E304" s="673"/>
      <c r="F304" s="673"/>
      <c r="G304" s="673"/>
      <c r="H304" s="673"/>
      <c r="I304" s="673"/>
      <c r="J304" s="673"/>
      <c r="K304" s="673"/>
      <c r="L304" s="673"/>
      <c r="M304" s="187" t="s">
        <v>92</v>
      </c>
      <c r="N304" s="187"/>
      <c r="O304" s="187"/>
      <c r="P304" s="187"/>
      <c r="Q304" s="187"/>
      <c r="R304" s="187"/>
      <c r="S304" s="187"/>
      <c r="T304" s="187"/>
      <c r="U304" s="187"/>
      <c r="V304" s="187"/>
      <c r="W304" s="187"/>
      <c r="X304" s="187"/>
      <c r="Y304" s="678" t="s">
        <v>602</v>
      </c>
      <c r="Z304" s="678"/>
      <c r="AA304" s="678"/>
      <c r="AB304" s="678"/>
      <c r="AC304" s="678"/>
      <c r="AD304" s="678"/>
      <c r="AE304" s="678"/>
      <c r="AF304" s="678"/>
      <c r="AG304" s="678"/>
      <c r="AH304" s="678"/>
      <c r="AI304" s="188">
        <v>200</v>
      </c>
      <c r="AJ304" s="47"/>
      <c r="AK304" s="485"/>
      <c r="AL304" s="48"/>
      <c r="AM304" s="45"/>
      <c r="AN304" s="45"/>
      <c r="AO304" s="45"/>
      <c r="AP304" s="45"/>
      <c r="AQ304" s="45"/>
      <c r="AR304" s="45"/>
      <c r="AS304" s="503"/>
      <c r="AT304" s="460"/>
      <c r="AU304" s="16"/>
      <c r="AY304" s="454"/>
      <c r="BB304" s="454"/>
      <c r="BD304" s="454"/>
      <c r="BH304" s="454"/>
      <c r="BI304" s="552"/>
      <c r="BJ304" s="561"/>
      <c r="BK304" s="591"/>
      <c r="BL304" s="582"/>
    </row>
    <row r="305" spans="1:64" s="4" customFormat="1" ht="15" x14ac:dyDescent="0.25">
      <c r="A305" s="189"/>
      <c r="B305" s="189"/>
      <c r="C305" s="189"/>
      <c r="D305" s="189"/>
      <c r="E305" s="189"/>
      <c r="F305" s="189"/>
      <c r="G305" s="189"/>
      <c r="H305" s="189"/>
      <c r="I305" s="189"/>
      <c r="J305" s="189"/>
      <c r="K305" s="189"/>
      <c r="L305" s="189"/>
      <c r="M305" s="189"/>
      <c r="N305" s="189"/>
      <c r="O305" s="189"/>
      <c r="P305" s="189"/>
      <c r="Q305" s="189"/>
      <c r="R305" s="189"/>
      <c r="S305" s="189"/>
      <c r="T305" s="187"/>
      <c r="U305" s="189"/>
      <c r="V305" s="189"/>
      <c r="W305" s="189"/>
      <c r="X305" s="189"/>
      <c r="Y305" s="189"/>
      <c r="Z305" s="189"/>
      <c r="AA305" s="189"/>
      <c r="AB305" s="189"/>
      <c r="AC305" s="189"/>
      <c r="AD305" s="189"/>
      <c r="AE305" s="189"/>
      <c r="AF305" s="189"/>
      <c r="AG305" s="189"/>
      <c r="AH305" s="189"/>
      <c r="AI305" s="190"/>
      <c r="AJ305" s="50"/>
      <c r="AK305" s="486"/>
      <c r="AL305" s="109"/>
      <c r="AM305" s="45"/>
      <c r="AN305" s="45"/>
      <c r="AO305" s="45"/>
      <c r="AP305" s="45"/>
      <c r="AQ305" s="45"/>
      <c r="AR305" s="45"/>
      <c r="AS305" s="503"/>
      <c r="AT305" s="460"/>
      <c r="AU305" s="16"/>
      <c r="AY305" s="454"/>
      <c r="BB305" s="454"/>
      <c r="BD305" s="454"/>
      <c r="BH305" s="454"/>
      <c r="BI305" s="552"/>
      <c r="BJ305" s="561"/>
      <c r="BK305" s="591"/>
      <c r="BL305" s="582"/>
    </row>
    <row r="306" spans="1:64" s="29" customFormat="1" ht="16.5" x14ac:dyDescent="0.3">
      <c r="A306" s="191" t="s">
        <v>424</v>
      </c>
      <c r="B306" s="192"/>
      <c r="C306" s="192"/>
      <c r="D306" s="192"/>
      <c r="E306" s="192"/>
      <c r="F306" s="192"/>
      <c r="G306" s="192"/>
      <c r="H306" s="192"/>
      <c r="I306" s="192"/>
      <c r="J306" s="192"/>
      <c r="K306" s="192"/>
      <c r="L306" s="192"/>
      <c r="M306" s="192"/>
      <c r="N306" s="192"/>
      <c r="O306" s="192"/>
      <c r="P306" s="192"/>
      <c r="Q306" s="192"/>
      <c r="R306" s="192"/>
      <c r="S306" s="192"/>
      <c r="T306" s="193"/>
      <c r="U306" s="192"/>
      <c r="V306" s="192"/>
      <c r="W306" s="192"/>
      <c r="X306" s="192"/>
      <c r="Y306" s="192"/>
      <c r="Z306" s="192"/>
      <c r="AA306" s="192"/>
      <c r="AB306" s="192"/>
      <c r="AC306" s="192"/>
      <c r="AD306" s="192"/>
      <c r="AE306" s="192"/>
      <c r="AF306" s="192"/>
      <c r="AG306" s="192"/>
      <c r="AH306" s="192"/>
      <c r="AI306" s="194"/>
      <c r="AJ306" s="70"/>
      <c r="AK306" s="487"/>
      <c r="AL306" s="103"/>
      <c r="AM306" s="104"/>
      <c r="AN306" s="104"/>
      <c r="AO306" s="104"/>
      <c r="AP306" s="104"/>
      <c r="AQ306" s="104"/>
      <c r="AR306" s="104"/>
      <c r="AS306" s="504"/>
      <c r="AT306" s="617"/>
      <c r="AU306" s="403"/>
      <c r="AY306" s="350"/>
      <c r="BB306" s="350"/>
      <c r="BD306" s="350"/>
      <c r="BH306" s="350"/>
      <c r="BI306" s="557"/>
      <c r="BJ306" s="566"/>
      <c r="BK306" s="596"/>
      <c r="BL306" s="587"/>
    </row>
    <row r="307" spans="1:64" s="27" customFormat="1" ht="17.25" thickBot="1" x14ac:dyDescent="0.35">
      <c r="A307" s="195" t="s">
        <v>33</v>
      </c>
      <c r="B307" s="195"/>
      <c r="C307" s="195"/>
      <c r="D307" s="195" t="s">
        <v>34</v>
      </c>
      <c r="E307" s="195"/>
      <c r="F307" s="195"/>
      <c r="G307" s="195"/>
      <c r="H307" s="195"/>
      <c r="I307" s="195"/>
      <c r="J307" s="195"/>
      <c r="K307" s="195"/>
      <c r="L307" s="195"/>
      <c r="M307" s="195" t="s">
        <v>228</v>
      </c>
      <c r="N307" s="195"/>
      <c r="O307" s="195"/>
      <c r="P307" s="195"/>
      <c r="Q307" s="195"/>
      <c r="R307" s="195"/>
      <c r="S307" s="195"/>
      <c r="T307" s="195"/>
      <c r="U307" s="195"/>
      <c r="V307" s="195"/>
      <c r="W307" s="195"/>
      <c r="X307" s="195"/>
      <c r="Y307" s="195"/>
      <c r="Z307" s="195"/>
      <c r="AA307" s="195"/>
      <c r="AB307" s="195"/>
      <c r="AC307" s="195"/>
      <c r="AD307" s="195"/>
      <c r="AE307" s="195"/>
      <c r="AF307" s="195"/>
      <c r="AG307" s="195"/>
      <c r="AH307" s="195"/>
      <c r="AI307" s="196" t="s">
        <v>35</v>
      </c>
      <c r="AJ307" s="69"/>
      <c r="AK307" s="488"/>
      <c r="AL307" s="106"/>
      <c r="AM307" s="54"/>
      <c r="AN307" s="54"/>
      <c r="AO307" s="54"/>
      <c r="AP307" s="54"/>
      <c r="AQ307" s="54"/>
      <c r="AR307" s="54"/>
      <c r="AS307" s="505"/>
      <c r="AT307" s="608"/>
      <c r="AU307" s="271"/>
      <c r="AY307" s="291"/>
      <c r="BB307" s="291"/>
      <c r="BD307" s="291"/>
      <c r="BH307" s="291"/>
      <c r="BI307" s="558"/>
      <c r="BJ307" s="567"/>
      <c r="BK307" s="597"/>
      <c r="BL307" s="588"/>
    </row>
    <row r="308" spans="1:64" s="4" customFormat="1" ht="12" customHeight="1" x14ac:dyDescent="0.2">
      <c r="A308" s="64" t="s">
        <v>354</v>
      </c>
      <c r="B308" s="64"/>
      <c r="C308" s="64"/>
      <c r="D308" s="670" t="s">
        <v>592</v>
      </c>
      <c r="E308" s="670"/>
      <c r="F308" s="670"/>
      <c r="G308" s="670"/>
      <c r="H308" s="670"/>
      <c r="I308" s="670"/>
      <c r="J308" s="670"/>
      <c r="K308" s="670"/>
      <c r="L308" s="670"/>
      <c r="M308" s="64" t="s">
        <v>94</v>
      </c>
      <c r="N308" s="64"/>
      <c r="O308" s="64"/>
      <c r="P308" s="64"/>
      <c r="Q308" s="64"/>
      <c r="R308" s="64"/>
      <c r="S308" s="64"/>
      <c r="T308" s="64"/>
      <c r="U308" s="64"/>
      <c r="V308" s="64"/>
      <c r="W308" s="64"/>
      <c r="X308" s="64"/>
      <c r="Y308" s="64"/>
      <c r="Z308" s="64"/>
      <c r="AA308" s="64"/>
      <c r="AB308" s="64"/>
      <c r="AC308" s="64"/>
      <c r="AD308" s="64"/>
      <c r="AE308" s="64"/>
      <c r="AF308" s="64"/>
      <c r="AG308" s="64"/>
      <c r="AH308" s="64"/>
      <c r="AI308" s="184">
        <v>300</v>
      </c>
      <c r="AJ308" s="69"/>
      <c r="AK308" s="485"/>
      <c r="AL308" s="48"/>
      <c r="AM308" s="45"/>
      <c r="AN308" s="45"/>
      <c r="AO308" s="45"/>
      <c r="AP308" s="45"/>
      <c r="AQ308" s="45"/>
      <c r="AR308" s="45"/>
      <c r="AS308" s="503"/>
      <c r="AT308" s="460"/>
      <c r="AU308" s="16"/>
      <c r="AY308" s="454"/>
      <c r="BB308" s="454"/>
      <c r="BD308" s="454"/>
      <c r="BH308" s="454"/>
      <c r="BI308" s="552"/>
      <c r="BJ308" s="561"/>
      <c r="BK308" s="591"/>
      <c r="BL308" s="582"/>
    </row>
    <row r="309" spans="1:64" s="4" customFormat="1" ht="12" x14ac:dyDescent="0.2">
      <c r="A309" s="56" t="s">
        <v>355</v>
      </c>
      <c r="B309" s="56"/>
      <c r="C309" s="56"/>
      <c r="D309" s="667"/>
      <c r="E309" s="667"/>
      <c r="F309" s="667"/>
      <c r="G309" s="667"/>
      <c r="H309" s="667"/>
      <c r="I309" s="667"/>
      <c r="J309" s="667"/>
      <c r="K309" s="667"/>
      <c r="L309" s="667"/>
      <c r="M309" s="56" t="s">
        <v>95</v>
      </c>
      <c r="N309" s="56"/>
      <c r="O309" s="56"/>
      <c r="P309" s="56"/>
      <c r="Q309" s="56"/>
      <c r="R309" s="56"/>
      <c r="S309" s="56"/>
      <c r="T309" s="56"/>
      <c r="U309" s="56"/>
      <c r="V309" s="56"/>
      <c r="W309" s="56"/>
      <c r="X309" s="56"/>
      <c r="Y309" s="56"/>
      <c r="Z309" s="56"/>
      <c r="AA309" s="56"/>
      <c r="AB309" s="56"/>
      <c r="AC309" s="56"/>
      <c r="AD309" s="56"/>
      <c r="AE309" s="56"/>
      <c r="AF309" s="56"/>
      <c r="AG309" s="56"/>
      <c r="AH309" s="56"/>
      <c r="AI309" s="185">
        <v>200</v>
      </c>
      <c r="AJ309" s="69"/>
      <c r="AK309" s="485"/>
      <c r="AL309" s="48"/>
      <c r="AM309" s="45"/>
      <c r="AN309" s="45"/>
      <c r="AO309" s="45"/>
      <c r="AP309" s="45"/>
      <c r="AQ309" s="45"/>
      <c r="AR309" s="45"/>
      <c r="AS309" s="503"/>
      <c r="AT309" s="460"/>
      <c r="AU309" s="16"/>
      <c r="AY309" s="454"/>
      <c r="BB309" s="454"/>
      <c r="BD309" s="454"/>
      <c r="BH309" s="454"/>
      <c r="BI309" s="552"/>
      <c r="BJ309" s="561"/>
      <c r="BK309" s="591"/>
      <c r="BL309" s="582"/>
    </row>
    <row r="310" spans="1:64" s="4" customFormat="1" ht="12" customHeight="1" x14ac:dyDescent="0.2">
      <c r="A310" s="56" t="s">
        <v>356</v>
      </c>
      <c r="B310" s="56"/>
      <c r="C310" s="56"/>
      <c r="D310" s="667" t="s">
        <v>593</v>
      </c>
      <c r="E310" s="667"/>
      <c r="F310" s="667"/>
      <c r="G310" s="667"/>
      <c r="H310" s="667"/>
      <c r="I310" s="667"/>
      <c r="J310" s="667"/>
      <c r="K310" s="667"/>
      <c r="L310" s="667"/>
      <c r="M310" s="56" t="s">
        <v>96</v>
      </c>
      <c r="N310" s="56"/>
      <c r="O310" s="56"/>
      <c r="P310" s="56"/>
      <c r="Q310" s="56"/>
      <c r="R310" s="56"/>
      <c r="S310" s="56"/>
      <c r="T310" s="56"/>
      <c r="U310" s="56"/>
      <c r="V310" s="56"/>
      <c r="W310" s="56"/>
      <c r="X310" s="56"/>
      <c r="Y310" s="56"/>
      <c r="Z310" s="56"/>
      <c r="AA310" s="56"/>
      <c r="AB310" s="56"/>
      <c r="AC310" s="56"/>
      <c r="AD310" s="56"/>
      <c r="AE310" s="56"/>
      <c r="AF310" s="56"/>
      <c r="AG310" s="56"/>
      <c r="AH310" s="56"/>
      <c r="AI310" s="185">
        <v>150</v>
      </c>
      <c r="AJ310" s="69"/>
      <c r="AK310" s="485"/>
      <c r="AL310" s="48"/>
      <c r="AM310" s="45"/>
      <c r="AN310" s="45"/>
      <c r="AO310" s="45"/>
      <c r="AP310" s="45"/>
      <c r="AQ310" s="45"/>
      <c r="AR310" s="45"/>
      <c r="AS310" s="503"/>
      <c r="AT310" s="460"/>
      <c r="AU310" s="16"/>
      <c r="AY310" s="454"/>
      <c r="BB310" s="454"/>
      <c r="BD310" s="454"/>
      <c r="BH310" s="454"/>
      <c r="BI310" s="552"/>
      <c r="BJ310" s="561"/>
      <c r="BK310" s="591"/>
      <c r="BL310" s="582"/>
    </row>
    <row r="311" spans="1:64" s="4" customFormat="1" ht="12" x14ac:dyDescent="0.2">
      <c r="A311" s="59" t="s">
        <v>357</v>
      </c>
      <c r="B311" s="59"/>
      <c r="C311" s="59"/>
      <c r="D311" s="668"/>
      <c r="E311" s="668"/>
      <c r="F311" s="668"/>
      <c r="G311" s="668"/>
      <c r="H311" s="668"/>
      <c r="I311" s="668"/>
      <c r="J311" s="668"/>
      <c r="K311" s="668"/>
      <c r="L311" s="668"/>
      <c r="M311" s="59" t="s">
        <v>97</v>
      </c>
      <c r="N311" s="59"/>
      <c r="O311" s="59"/>
      <c r="P311" s="59"/>
      <c r="Q311" s="59"/>
      <c r="R311" s="59"/>
      <c r="S311" s="59"/>
      <c r="T311" s="59"/>
      <c r="U311" s="59"/>
      <c r="V311" s="59"/>
      <c r="W311" s="59"/>
      <c r="X311" s="59"/>
      <c r="Y311" s="59"/>
      <c r="Z311" s="59"/>
      <c r="AA311" s="59"/>
      <c r="AB311" s="59"/>
      <c r="AC311" s="59"/>
      <c r="AD311" s="59"/>
      <c r="AE311" s="59"/>
      <c r="AF311" s="59"/>
      <c r="AG311" s="59"/>
      <c r="AH311" s="59"/>
      <c r="AI311" s="186">
        <v>200</v>
      </c>
      <c r="AJ311" s="47"/>
      <c r="AK311" s="485"/>
      <c r="AL311" s="48"/>
      <c r="AM311" s="45"/>
      <c r="AN311" s="45"/>
      <c r="AO311" s="45"/>
      <c r="AP311" s="45"/>
      <c r="AQ311" s="45"/>
      <c r="AR311" s="45"/>
      <c r="AS311" s="503"/>
      <c r="AT311" s="460"/>
      <c r="AU311" s="16"/>
      <c r="AY311" s="454"/>
      <c r="BB311" s="454"/>
      <c r="BD311" s="454"/>
      <c r="BH311" s="454"/>
      <c r="BI311" s="552"/>
      <c r="BJ311" s="561"/>
      <c r="BK311" s="591"/>
      <c r="BL311" s="582"/>
    </row>
    <row r="312" spans="1:64" s="4" customFormat="1" ht="15" x14ac:dyDescent="0.25">
      <c r="A312" s="189"/>
      <c r="B312" s="189"/>
      <c r="C312" s="189"/>
      <c r="D312" s="189"/>
      <c r="E312" s="189"/>
      <c r="F312" s="189"/>
      <c r="G312" s="189"/>
      <c r="H312" s="189"/>
      <c r="I312" s="189"/>
      <c r="J312" s="189"/>
      <c r="K312" s="189"/>
      <c r="L312" s="189"/>
      <c r="M312" s="189"/>
      <c r="N312" s="189"/>
      <c r="O312" s="189"/>
      <c r="P312" s="189"/>
      <c r="Q312" s="189"/>
      <c r="R312" s="189"/>
      <c r="S312" s="189"/>
      <c r="T312" s="187"/>
      <c r="U312" s="189"/>
      <c r="V312" s="189"/>
      <c r="W312" s="189"/>
      <c r="X312" s="189"/>
      <c r="Y312" s="189"/>
      <c r="Z312" s="189"/>
      <c r="AA312" s="189"/>
      <c r="AB312" s="189"/>
      <c r="AC312" s="189"/>
      <c r="AD312" s="189"/>
      <c r="AE312" s="189"/>
      <c r="AF312" s="189"/>
      <c r="AG312" s="189"/>
      <c r="AH312" s="189"/>
      <c r="AI312" s="190"/>
      <c r="AJ312" s="50"/>
      <c r="AK312" s="486"/>
      <c r="AL312" s="109"/>
      <c r="AM312" s="45"/>
      <c r="AN312" s="45"/>
      <c r="AO312" s="45"/>
      <c r="AP312" s="45"/>
      <c r="AQ312" s="45"/>
      <c r="AR312" s="45"/>
      <c r="AS312" s="503"/>
      <c r="AT312" s="460"/>
      <c r="AU312" s="16"/>
      <c r="AY312" s="454"/>
      <c r="BB312" s="454"/>
      <c r="BD312" s="454"/>
      <c r="BH312" s="454"/>
      <c r="BI312" s="552"/>
      <c r="BJ312" s="561"/>
      <c r="BK312" s="591"/>
      <c r="BL312" s="582"/>
    </row>
    <row r="313" spans="1:64" s="29" customFormat="1" ht="16.5" x14ac:dyDescent="0.3">
      <c r="A313" s="191" t="s">
        <v>425</v>
      </c>
      <c r="B313" s="192"/>
      <c r="C313" s="192"/>
      <c r="D313" s="192"/>
      <c r="E313" s="192"/>
      <c r="F313" s="192"/>
      <c r="G313" s="192"/>
      <c r="H313" s="192"/>
      <c r="I313" s="192"/>
      <c r="J313" s="192"/>
      <c r="K313" s="192"/>
      <c r="L313" s="192"/>
      <c r="M313" s="192"/>
      <c r="N313" s="192"/>
      <c r="O313" s="192"/>
      <c r="P313" s="192"/>
      <c r="Q313" s="192"/>
      <c r="R313" s="192"/>
      <c r="S313" s="192"/>
      <c r="T313" s="193"/>
      <c r="U313" s="192"/>
      <c r="V313" s="192"/>
      <c r="W313" s="192"/>
      <c r="X313" s="192"/>
      <c r="Y313" s="192"/>
      <c r="Z313" s="297"/>
      <c r="AA313" s="698" t="s">
        <v>531</v>
      </c>
      <c r="AB313" s="698"/>
      <c r="AC313" s="698"/>
      <c r="AD313" s="698"/>
      <c r="AE313" s="698"/>
      <c r="AF313" s="698"/>
      <c r="AG313" s="698"/>
      <c r="AH313" s="698"/>
      <c r="AI313" s="698"/>
      <c r="AJ313" s="70"/>
      <c r="AK313" s="487"/>
      <c r="AL313" s="103"/>
      <c r="AM313" s="104"/>
      <c r="AN313" s="104"/>
      <c r="AO313" s="104"/>
      <c r="AP313" s="104"/>
      <c r="AQ313" s="104"/>
      <c r="AR313" s="104"/>
      <c r="AS313" s="504"/>
      <c r="AT313" s="617"/>
      <c r="AU313" s="403"/>
      <c r="AY313" s="350"/>
      <c r="BB313" s="350"/>
      <c r="BD313" s="350"/>
      <c r="BH313" s="350"/>
      <c r="BI313" s="557"/>
      <c r="BJ313" s="566"/>
      <c r="BK313" s="596"/>
      <c r="BL313" s="587"/>
    </row>
    <row r="314" spans="1:64" s="27" customFormat="1" ht="17.25" thickBot="1" x14ac:dyDescent="0.35">
      <c r="A314" s="195" t="s">
        <v>33</v>
      </c>
      <c r="B314" s="195"/>
      <c r="C314" s="195"/>
      <c r="D314" s="195" t="s">
        <v>34</v>
      </c>
      <c r="E314" s="195"/>
      <c r="F314" s="195"/>
      <c r="G314" s="195"/>
      <c r="H314" s="195"/>
      <c r="I314" s="195"/>
      <c r="J314" s="195"/>
      <c r="K314" s="195"/>
      <c r="L314" s="195"/>
      <c r="M314" s="195" t="s">
        <v>228</v>
      </c>
      <c r="N314" s="195"/>
      <c r="O314" s="195"/>
      <c r="P314" s="195"/>
      <c r="Q314" s="195"/>
      <c r="R314" s="195"/>
      <c r="S314" s="195"/>
      <c r="T314" s="195"/>
      <c r="U314" s="195"/>
      <c r="V314" s="195"/>
      <c r="W314" s="195"/>
      <c r="X314" s="195"/>
      <c r="Y314" s="195" t="s">
        <v>441</v>
      </c>
      <c r="Z314" s="195"/>
      <c r="AA314" s="195"/>
      <c r="AB314" s="195"/>
      <c r="AC314" s="195"/>
      <c r="AD314" s="195"/>
      <c r="AE314" s="195"/>
      <c r="AF314" s="195"/>
      <c r="AG314" s="195"/>
      <c r="AH314" s="195"/>
      <c r="AI314" s="196" t="s">
        <v>35</v>
      </c>
      <c r="AJ314" s="69"/>
      <c r="AK314" s="488"/>
      <c r="AL314" s="106"/>
      <c r="AM314" s="54"/>
      <c r="AN314" s="54"/>
      <c r="AO314" s="54"/>
      <c r="AP314" s="54"/>
      <c r="AQ314" s="54"/>
      <c r="AR314" s="54"/>
      <c r="AS314" s="505"/>
      <c r="AT314" s="608"/>
      <c r="AU314" s="271"/>
      <c r="AY314" s="291"/>
      <c r="BB314" s="291"/>
      <c r="BD314" s="291"/>
      <c r="BH314" s="291"/>
      <c r="BI314" s="558"/>
      <c r="BJ314" s="567"/>
      <c r="BK314" s="597"/>
      <c r="BL314" s="588"/>
    </row>
    <row r="315" spans="1:64" s="4" customFormat="1" ht="23.1" customHeight="1" x14ac:dyDescent="0.2">
      <c r="A315" s="64" t="s">
        <v>358</v>
      </c>
      <c r="B315" s="64"/>
      <c r="C315" s="64"/>
      <c r="D315" s="670" t="s">
        <v>615</v>
      </c>
      <c r="E315" s="671"/>
      <c r="F315" s="671"/>
      <c r="G315" s="671"/>
      <c r="H315" s="671"/>
      <c r="I315" s="671"/>
      <c r="J315" s="671"/>
      <c r="K315" s="671"/>
      <c r="L315" s="671"/>
      <c r="M315" s="64" t="s">
        <v>100</v>
      </c>
      <c r="N315" s="64"/>
      <c r="O315" s="64"/>
      <c r="P315" s="64"/>
      <c r="Q315" s="64"/>
      <c r="R315" s="64"/>
      <c r="S315" s="64"/>
      <c r="T315" s="64"/>
      <c r="U315" s="64"/>
      <c r="V315" s="64"/>
      <c r="W315" s="64"/>
      <c r="X315" s="64"/>
      <c r="Y315" s="64" t="s">
        <v>480</v>
      </c>
      <c r="Z315" s="64"/>
      <c r="AA315" s="64"/>
      <c r="AB315" s="64"/>
      <c r="AC315" s="64"/>
      <c r="AD315" s="64"/>
      <c r="AE315" s="64"/>
      <c r="AF315" s="64"/>
      <c r="AG315" s="64"/>
      <c r="AH315" s="64"/>
      <c r="AI315" s="365">
        <v>2.5</v>
      </c>
      <c r="AJ315" s="69"/>
      <c r="AK315" s="485"/>
      <c r="AL315" s="48"/>
      <c r="AM315" s="45"/>
      <c r="AN315" s="45"/>
      <c r="AO315" s="45"/>
      <c r="AP315" s="45"/>
      <c r="AQ315" s="45"/>
      <c r="AR315" s="45"/>
      <c r="AS315" s="503"/>
      <c r="AT315" s="460"/>
      <c r="AU315" s="16"/>
      <c r="AY315" s="454"/>
      <c r="BB315" s="454"/>
      <c r="BD315" s="454"/>
      <c r="BH315" s="454"/>
      <c r="BI315" s="552"/>
      <c r="BJ315" s="561"/>
      <c r="BK315" s="591"/>
      <c r="BL315" s="582"/>
    </row>
    <row r="316" spans="1:64" s="4" customFormat="1" ht="23.1" customHeight="1" x14ac:dyDescent="0.2">
      <c r="A316" s="56" t="s">
        <v>359</v>
      </c>
      <c r="B316" s="56"/>
      <c r="C316" s="56"/>
      <c r="D316" s="667" t="s">
        <v>616</v>
      </c>
      <c r="E316" s="672"/>
      <c r="F316" s="672"/>
      <c r="G316" s="672"/>
      <c r="H316" s="672"/>
      <c r="I316" s="672"/>
      <c r="J316" s="672"/>
      <c r="K316" s="672"/>
      <c r="L316" s="672"/>
      <c r="M316" s="56" t="s">
        <v>101</v>
      </c>
      <c r="N316" s="56"/>
      <c r="O316" s="56"/>
      <c r="P316" s="56"/>
      <c r="Q316" s="56"/>
      <c r="R316" s="56"/>
      <c r="S316" s="56"/>
      <c r="T316" s="56"/>
      <c r="U316" s="56"/>
      <c r="V316" s="56"/>
      <c r="W316" s="56"/>
      <c r="X316" s="56"/>
      <c r="Y316" s="56" t="s">
        <v>603</v>
      </c>
      <c r="Z316" s="56"/>
      <c r="AA316" s="56"/>
      <c r="AB316" s="56"/>
      <c r="AC316" s="56"/>
      <c r="AD316" s="56"/>
      <c r="AE316" s="56"/>
      <c r="AF316" s="56"/>
      <c r="AG316" s="56"/>
      <c r="AH316" s="56"/>
      <c r="AI316" s="366">
        <v>2.5</v>
      </c>
      <c r="AJ316" s="69"/>
      <c r="AK316" s="485"/>
      <c r="AL316" s="48"/>
      <c r="AM316" s="45"/>
      <c r="AN316" s="45"/>
      <c r="AO316" s="45"/>
      <c r="AP316" s="45"/>
      <c r="AQ316" s="45"/>
      <c r="AR316" s="45"/>
      <c r="AS316" s="503"/>
      <c r="AT316" s="460"/>
      <c r="AU316" s="16"/>
      <c r="AY316" s="454"/>
      <c r="BB316" s="454"/>
      <c r="BD316" s="454"/>
      <c r="BH316" s="454"/>
      <c r="BI316" s="552"/>
      <c r="BJ316" s="561"/>
      <c r="BK316" s="591"/>
      <c r="BL316" s="582"/>
    </row>
    <row r="317" spans="1:64" s="4" customFormat="1" ht="12" x14ac:dyDescent="0.2">
      <c r="A317" s="59" t="s">
        <v>360</v>
      </c>
      <c r="B317" s="59"/>
      <c r="C317" s="59"/>
      <c r="D317" s="669" t="s">
        <v>99</v>
      </c>
      <c r="E317" s="669"/>
      <c r="F317" s="669"/>
      <c r="G317" s="669"/>
      <c r="H317" s="669"/>
      <c r="I317" s="669"/>
      <c r="J317" s="669"/>
      <c r="K317" s="669"/>
      <c r="L317" s="669"/>
      <c r="M317" s="59" t="s">
        <v>98</v>
      </c>
      <c r="N317" s="59"/>
      <c r="O317" s="59"/>
      <c r="P317" s="59"/>
      <c r="Q317" s="59"/>
      <c r="R317" s="59"/>
      <c r="S317" s="59"/>
      <c r="T317" s="59"/>
      <c r="U317" s="59"/>
      <c r="V317" s="59"/>
      <c r="W317" s="59"/>
      <c r="X317" s="59"/>
      <c r="Y317" s="59"/>
      <c r="Z317" s="59"/>
      <c r="AA317" s="59"/>
      <c r="AB317" s="59"/>
      <c r="AC317" s="59"/>
      <c r="AD317" s="59"/>
      <c r="AE317" s="59"/>
      <c r="AF317" s="59"/>
      <c r="AG317" s="59"/>
      <c r="AH317" s="59"/>
      <c r="AI317" s="186">
        <v>250</v>
      </c>
      <c r="AJ317" s="47"/>
      <c r="AK317" s="485"/>
      <c r="AL317" s="48"/>
      <c r="AM317" s="45"/>
      <c r="AN317" s="45"/>
      <c r="AO317" s="45"/>
      <c r="AP317" s="45"/>
      <c r="AQ317" s="45"/>
      <c r="AR317" s="45"/>
      <c r="AS317" s="503"/>
      <c r="AT317" s="460"/>
      <c r="AU317" s="16"/>
      <c r="AY317" s="454"/>
      <c r="BB317" s="454"/>
      <c r="BD317" s="454"/>
      <c r="BH317" s="454"/>
      <c r="BI317" s="552"/>
      <c r="BJ317" s="561"/>
      <c r="BK317" s="591"/>
      <c r="BL317" s="582"/>
    </row>
    <row r="318" spans="1:64" s="4" customFormat="1" x14ac:dyDescent="0.2">
      <c r="T318" s="6"/>
      <c r="AI318" s="47"/>
      <c r="AJ318" s="49"/>
      <c r="AK318" s="486"/>
      <c r="AL318" s="109"/>
      <c r="AM318" s="45"/>
      <c r="AN318" s="45"/>
      <c r="AO318" s="45"/>
      <c r="AP318" s="45"/>
      <c r="AQ318" s="45"/>
      <c r="AR318" s="45"/>
      <c r="AS318" s="503"/>
      <c r="AT318" s="460"/>
      <c r="AU318" s="16"/>
      <c r="AY318" s="454"/>
      <c r="BB318" s="454"/>
      <c r="BD318" s="454"/>
      <c r="BH318" s="454"/>
      <c r="BI318" s="552"/>
      <c r="BJ318" s="561"/>
      <c r="BK318" s="591"/>
      <c r="BL318" s="582"/>
    </row>
    <row r="319" spans="1:64" s="1" customFormat="1" ht="14.25" customHeight="1" x14ac:dyDescent="0.2">
      <c r="T319" s="5"/>
      <c r="AI319" s="49"/>
      <c r="AJ319" s="49"/>
      <c r="AK319" s="489"/>
      <c r="AL319" s="102"/>
      <c r="AM319" s="3"/>
      <c r="AN319" s="3"/>
      <c r="AO319" s="3"/>
      <c r="AP319" s="3"/>
      <c r="AQ319" s="3"/>
      <c r="AR319" s="3"/>
      <c r="AS319" s="494"/>
      <c r="AT319" s="461"/>
      <c r="AU319" s="437"/>
      <c r="AY319" s="452"/>
      <c r="BB319" s="452"/>
      <c r="BD319" s="452"/>
      <c r="BH319" s="452"/>
      <c r="BI319" s="551"/>
      <c r="BJ319" s="560"/>
      <c r="BK319" s="590"/>
      <c r="BL319" s="581"/>
    </row>
    <row r="320" spans="1:64" s="1" customFormat="1" ht="14.25" customHeight="1" x14ac:dyDescent="0.2">
      <c r="T320" s="5"/>
      <c r="AI320" s="49"/>
      <c r="AJ320" s="49"/>
      <c r="AK320" s="489"/>
      <c r="AL320" s="102"/>
      <c r="AM320" s="3"/>
      <c r="AN320" s="3"/>
      <c r="AO320" s="3"/>
      <c r="AP320" s="3"/>
      <c r="AQ320" s="3"/>
      <c r="AR320" s="3"/>
      <c r="AS320" s="494"/>
      <c r="AT320" s="461"/>
      <c r="AU320" s="437"/>
      <c r="AY320" s="452"/>
      <c r="BB320" s="452"/>
      <c r="BD320" s="452"/>
      <c r="BH320" s="452"/>
      <c r="BI320" s="551"/>
      <c r="BJ320" s="560"/>
      <c r="BK320" s="590"/>
      <c r="BL320" s="581"/>
    </row>
    <row r="321" spans="1:64" s="1" customFormat="1" ht="14.25" customHeight="1" x14ac:dyDescent="0.2">
      <c r="T321" s="5"/>
      <c r="AI321" s="49"/>
      <c r="AJ321" s="49"/>
      <c r="AK321" s="489"/>
      <c r="AL321" s="102"/>
      <c r="AM321" s="3"/>
      <c r="AN321" s="3"/>
      <c r="AO321" s="3"/>
      <c r="AP321" s="3"/>
      <c r="AQ321" s="3"/>
      <c r="AR321" s="3"/>
      <c r="AS321" s="494"/>
      <c r="AT321" s="461"/>
      <c r="AU321" s="437"/>
      <c r="AY321" s="452"/>
      <c r="BB321" s="452"/>
      <c r="BD321" s="452"/>
      <c r="BH321" s="452"/>
      <c r="BI321" s="551"/>
      <c r="BJ321" s="560"/>
      <c r="BK321" s="590"/>
      <c r="BL321" s="581"/>
    </row>
    <row r="322" spans="1:64" s="1" customFormat="1" ht="14.25" customHeight="1" x14ac:dyDescent="0.2">
      <c r="T322" s="5"/>
      <c r="AI322" s="49"/>
      <c r="AJ322" s="47"/>
      <c r="AK322" s="489"/>
      <c r="AL322" s="102"/>
      <c r="AM322" s="3"/>
      <c r="AN322" s="3"/>
      <c r="AO322" s="3"/>
      <c r="AP322" s="3"/>
      <c r="AQ322" s="3"/>
      <c r="AR322" s="3"/>
      <c r="AS322" s="494"/>
      <c r="AT322" s="461"/>
      <c r="AU322" s="437"/>
      <c r="AY322" s="452"/>
      <c r="BB322" s="452"/>
      <c r="BD322" s="452"/>
      <c r="BH322" s="452"/>
      <c r="BI322" s="551"/>
      <c r="BJ322" s="560"/>
      <c r="BK322" s="590"/>
      <c r="BL322" s="581"/>
    </row>
    <row r="323" spans="1:64" s="4" customFormat="1" ht="14.25" customHeight="1" x14ac:dyDescent="0.2">
      <c r="T323" s="6"/>
      <c r="AI323" s="47"/>
      <c r="AJ323" s="49"/>
      <c r="AK323" s="486"/>
      <c r="AL323" s="109"/>
      <c r="AM323" s="45"/>
      <c r="AN323" s="45"/>
      <c r="AO323" s="45"/>
      <c r="AP323" s="45"/>
      <c r="AQ323" s="45"/>
      <c r="AR323" s="45"/>
      <c r="AS323" s="503"/>
      <c r="AT323" s="460"/>
      <c r="AU323" s="16"/>
      <c r="AY323" s="454"/>
      <c r="BB323" s="454"/>
      <c r="BD323" s="454"/>
      <c r="BH323" s="454"/>
      <c r="BI323" s="552"/>
      <c r="BJ323" s="561"/>
      <c r="BK323" s="591"/>
      <c r="BL323" s="582"/>
    </row>
    <row r="324" spans="1:64" s="1" customFormat="1" ht="20.25" x14ac:dyDescent="0.3">
      <c r="A324" s="2" t="s">
        <v>102</v>
      </c>
      <c r="T324" s="5"/>
      <c r="Y324" s="7"/>
      <c r="Z324" s="7"/>
      <c r="AA324" s="7"/>
      <c r="AB324" s="7"/>
      <c r="AE324" s="7"/>
      <c r="AF324" s="7"/>
      <c r="AI324" s="49"/>
      <c r="AJ324" s="50"/>
      <c r="AK324" s="489"/>
      <c r="AL324" s="102"/>
      <c r="AM324" s="3"/>
      <c r="AN324" s="3"/>
      <c r="AO324" s="3"/>
      <c r="AP324" s="3"/>
      <c r="AQ324" s="3"/>
      <c r="AR324" s="3"/>
      <c r="AS324" s="494"/>
      <c r="AT324" s="461"/>
      <c r="AU324" s="437"/>
      <c r="AY324" s="452"/>
      <c r="BB324" s="452"/>
      <c r="BD324" s="452"/>
      <c r="BH324" s="452"/>
      <c r="BI324" s="551"/>
      <c r="BJ324" s="560"/>
      <c r="BK324" s="590"/>
      <c r="BL324" s="581"/>
    </row>
    <row r="325" spans="1:64" s="29" customFormat="1" ht="16.5" x14ac:dyDescent="0.3">
      <c r="A325" s="28" t="s">
        <v>124</v>
      </c>
      <c r="T325" s="30"/>
      <c r="Y325" s="31"/>
      <c r="Z325" s="31"/>
      <c r="AA325" s="31"/>
      <c r="AB325" s="31"/>
      <c r="AE325" s="31"/>
      <c r="AF325" s="31"/>
      <c r="AI325" s="50"/>
      <c r="AJ325" s="70"/>
      <c r="AK325" s="487"/>
      <c r="AL325" s="103"/>
      <c r="AM325" s="104"/>
      <c r="AN325" s="104"/>
      <c r="AO325" s="104"/>
      <c r="AP325" s="104"/>
      <c r="AQ325" s="104"/>
      <c r="AR325" s="104"/>
      <c r="AS325" s="504"/>
      <c r="AT325" s="617"/>
      <c r="AU325" s="403"/>
      <c r="AY325" s="350"/>
      <c r="BB325" s="350"/>
      <c r="BD325" s="350"/>
      <c r="BH325" s="350"/>
      <c r="BI325" s="557"/>
      <c r="BJ325" s="566"/>
      <c r="BK325" s="596"/>
      <c r="BL325" s="587"/>
    </row>
    <row r="326" spans="1:64" s="27" customFormat="1" ht="17.25" thickBot="1" x14ac:dyDescent="0.35">
      <c r="A326" s="66" t="s">
        <v>33</v>
      </c>
      <c r="B326" s="66"/>
      <c r="C326" s="66"/>
      <c r="D326" s="66" t="s">
        <v>34</v>
      </c>
      <c r="E326" s="66"/>
      <c r="F326" s="66"/>
      <c r="G326" s="66"/>
      <c r="H326" s="66"/>
      <c r="I326" s="66"/>
      <c r="J326" s="66"/>
      <c r="K326" s="66"/>
      <c r="L326" s="66"/>
      <c r="M326" s="66" t="s">
        <v>228</v>
      </c>
      <c r="N326" s="66"/>
      <c r="O326" s="66"/>
      <c r="P326" s="66"/>
      <c r="Q326" s="66"/>
      <c r="R326" s="66"/>
      <c r="S326" s="66"/>
      <c r="T326" s="66"/>
      <c r="U326" s="66"/>
      <c r="V326" s="66"/>
      <c r="W326" s="66"/>
      <c r="X326" s="66"/>
      <c r="Y326" s="66"/>
      <c r="Z326" s="66"/>
      <c r="AA326" s="66"/>
      <c r="AB326" s="66"/>
      <c r="AC326" s="66"/>
      <c r="AD326" s="66"/>
      <c r="AE326" s="66"/>
      <c r="AF326" s="66"/>
      <c r="AG326" s="66"/>
      <c r="AH326" s="66"/>
      <c r="AI326" s="67" t="s">
        <v>35</v>
      </c>
      <c r="AJ326" s="69"/>
      <c r="AK326" s="488"/>
      <c r="AL326" s="106"/>
      <c r="AM326" s="54"/>
      <c r="AN326" s="54"/>
      <c r="AO326" s="54"/>
      <c r="AP326" s="54"/>
      <c r="AQ326" s="54"/>
      <c r="AR326" s="54"/>
      <c r="AS326" s="505"/>
      <c r="AT326" s="608"/>
      <c r="AU326" s="271"/>
      <c r="AY326" s="291"/>
      <c r="BB326" s="291"/>
      <c r="BD326" s="291"/>
      <c r="BH326" s="291"/>
      <c r="BI326" s="558"/>
      <c r="BJ326" s="567"/>
      <c r="BK326" s="597"/>
      <c r="BL326" s="588"/>
    </row>
    <row r="327" spans="1:64" s="4" customFormat="1" ht="12" customHeight="1" x14ac:dyDescent="0.2">
      <c r="A327" s="63" t="s">
        <v>206</v>
      </c>
      <c r="B327" s="63"/>
      <c r="C327" s="63"/>
      <c r="D327" s="670" t="s">
        <v>103</v>
      </c>
      <c r="E327" s="670"/>
      <c r="F327" s="670"/>
      <c r="G327" s="670"/>
      <c r="H327" s="670"/>
      <c r="I327" s="670"/>
      <c r="J327" s="670"/>
      <c r="K327" s="670"/>
      <c r="L327" s="670"/>
      <c r="M327" s="63" t="s">
        <v>104</v>
      </c>
      <c r="N327" s="63"/>
      <c r="O327" s="63"/>
      <c r="P327" s="63"/>
      <c r="Q327" s="63"/>
      <c r="R327" s="63"/>
      <c r="S327" s="63"/>
      <c r="T327" s="63"/>
      <c r="U327" s="63"/>
      <c r="V327" s="63"/>
      <c r="W327" s="63"/>
      <c r="X327" s="63"/>
      <c r="Y327" s="63"/>
      <c r="Z327" s="63"/>
      <c r="AA327" s="63"/>
      <c r="AB327" s="63"/>
      <c r="AC327" s="63"/>
      <c r="AD327" s="63"/>
      <c r="AE327" s="63"/>
      <c r="AF327" s="63"/>
      <c r="AG327" s="63"/>
      <c r="AH327" s="63"/>
      <c r="AI327" s="65">
        <v>1200</v>
      </c>
      <c r="AJ327" s="69"/>
      <c r="AK327" s="485"/>
      <c r="AL327" s="48"/>
      <c r="AM327" s="45"/>
      <c r="AN327" s="45"/>
      <c r="AO327" s="45"/>
      <c r="AP327" s="45"/>
      <c r="AQ327" s="45"/>
      <c r="AR327" s="45"/>
      <c r="AS327" s="503"/>
      <c r="AT327" s="460"/>
      <c r="AU327" s="16"/>
      <c r="AY327" s="454"/>
      <c r="BB327" s="454"/>
      <c r="BD327" s="454"/>
      <c r="BH327" s="454"/>
      <c r="BI327" s="552"/>
      <c r="BJ327" s="561"/>
      <c r="BK327" s="591"/>
      <c r="BL327" s="582"/>
    </row>
    <row r="328" spans="1:64" s="4" customFormat="1" ht="12" x14ac:dyDescent="0.2">
      <c r="A328" s="55" t="s">
        <v>207</v>
      </c>
      <c r="B328" s="55"/>
      <c r="C328" s="55"/>
      <c r="D328" s="667"/>
      <c r="E328" s="667"/>
      <c r="F328" s="667"/>
      <c r="G328" s="667"/>
      <c r="H328" s="667"/>
      <c r="I328" s="667"/>
      <c r="J328" s="667"/>
      <c r="K328" s="667"/>
      <c r="L328" s="667"/>
      <c r="M328" s="55" t="s">
        <v>105</v>
      </c>
      <c r="N328" s="55"/>
      <c r="O328" s="55"/>
      <c r="P328" s="55"/>
      <c r="Q328" s="55"/>
      <c r="R328" s="55"/>
      <c r="S328" s="55"/>
      <c r="T328" s="55"/>
      <c r="U328" s="55"/>
      <c r="V328" s="55"/>
      <c r="W328" s="55"/>
      <c r="X328" s="55"/>
      <c r="Y328" s="55"/>
      <c r="Z328" s="55"/>
      <c r="AA328" s="55"/>
      <c r="AB328" s="55"/>
      <c r="AC328" s="55"/>
      <c r="AD328" s="55"/>
      <c r="AE328" s="55"/>
      <c r="AF328" s="55"/>
      <c r="AG328" s="55"/>
      <c r="AH328" s="55"/>
      <c r="AI328" s="57">
        <v>1500</v>
      </c>
      <c r="AJ328" s="69"/>
      <c r="AK328" s="485"/>
      <c r="AL328" s="48"/>
      <c r="AM328" s="45"/>
      <c r="AN328" s="45"/>
      <c r="AO328" s="45"/>
      <c r="AP328" s="45"/>
      <c r="AQ328" s="45"/>
      <c r="AR328" s="45"/>
      <c r="AS328" s="503"/>
      <c r="AT328" s="460"/>
      <c r="AU328" s="16"/>
      <c r="AY328" s="454"/>
      <c r="BB328" s="454"/>
      <c r="BD328" s="454"/>
      <c r="BH328" s="454"/>
      <c r="BI328" s="552"/>
      <c r="BJ328" s="561"/>
      <c r="BK328" s="591"/>
      <c r="BL328" s="582"/>
    </row>
    <row r="329" spans="1:64" s="4" customFormat="1" ht="12" x14ac:dyDescent="0.2">
      <c r="A329" s="55" t="s">
        <v>208</v>
      </c>
      <c r="B329" s="55"/>
      <c r="C329" s="55"/>
      <c r="D329" s="667"/>
      <c r="E329" s="667"/>
      <c r="F329" s="667"/>
      <c r="G329" s="667"/>
      <c r="H329" s="667"/>
      <c r="I329" s="667"/>
      <c r="J329" s="667"/>
      <c r="K329" s="667"/>
      <c r="L329" s="667"/>
      <c r="M329" s="55" t="s">
        <v>106</v>
      </c>
      <c r="N329" s="55"/>
      <c r="O329" s="55"/>
      <c r="P329" s="55"/>
      <c r="Q329" s="55"/>
      <c r="R329" s="55"/>
      <c r="S329" s="55"/>
      <c r="T329" s="55"/>
      <c r="U329" s="55"/>
      <c r="V329" s="55"/>
      <c r="W329" s="55"/>
      <c r="X329" s="55"/>
      <c r="Y329" s="55"/>
      <c r="Z329" s="55"/>
      <c r="AA329" s="55"/>
      <c r="AB329" s="55"/>
      <c r="AC329" s="55"/>
      <c r="AD329" s="55"/>
      <c r="AE329" s="55"/>
      <c r="AF329" s="55"/>
      <c r="AG329" s="55"/>
      <c r="AH329" s="55"/>
      <c r="AI329" s="57">
        <v>2000</v>
      </c>
      <c r="AJ329" s="69"/>
      <c r="AK329" s="485"/>
      <c r="AL329" s="48"/>
      <c r="AM329" s="45"/>
      <c r="AN329" s="45"/>
      <c r="AO329" s="45"/>
      <c r="AP329" s="45"/>
      <c r="AQ329" s="45"/>
      <c r="AR329" s="45"/>
      <c r="AS329" s="503"/>
      <c r="AT329" s="460"/>
      <c r="AU329" s="16"/>
      <c r="AY329" s="454"/>
      <c r="BB329" s="454"/>
      <c r="BD329" s="454"/>
      <c r="BH329" s="454"/>
      <c r="BI329" s="552"/>
      <c r="BJ329" s="561"/>
      <c r="BK329" s="591"/>
      <c r="BL329" s="582"/>
    </row>
    <row r="330" spans="1:64" s="4" customFormat="1" ht="12" x14ac:dyDescent="0.2">
      <c r="A330" s="55" t="s">
        <v>209</v>
      </c>
      <c r="B330" s="55"/>
      <c r="C330" s="55"/>
      <c r="D330" s="667"/>
      <c r="E330" s="667"/>
      <c r="F330" s="667"/>
      <c r="G330" s="667"/>
      <c r="H330" s="667"/>
      <c r="I330" s="667"/>
      <c r="J330" s="667"/>
      <c r="K330" s="667"/>
      <c r="L330" s="667"/>
      <c r="M330" s="55" t="s">
        <v>107</v>
      </c>
      <c r="N330" s="55"/>
      <c r="O330" s="55"/>
      <c r="P330" s="55"/>
      <c r="Q330" s="55"/>
      <c r="R330" s="55"/>
      <c r="S330" s="55"/>
      <c r="T330" s="55"/>
      <c r="U330" s="55"/>
      <c r="V330" s="55"/>
      <c r="W330" s="55"/>
      <c r="X330" s="55"/>
      <c r="Y330" s="55"/>
      <c r="Z330" s="55"/>
      <c r="AA330" s="55"/>
      <c r="AB330" s="55"/>
      <c r="AC330" s="55"/>
      <c r="AD330" s="55"/>
      <c r="AE330" s="55"/>
      <c r="AF330" s="55"/>
      <c r="AG330" s="55"/>
      <c r="AH330" s="55"/>
      <c r="AI330" s="57">
        <v>2200</v>
      </c>
      <c r="AJ330" s="69"/>
      <c r="AK330" s="485"/>
      <c r="AL330" s="48"/>
      <c r="AM330" s="45"/>
      <c r="AN330" s="45"/>
      <c r="AO330" s="45"/>
      <c r="AP330" s="45"/>
      <c r="AQ330" s="45"/>
      <c r="AR330" s="45"/>
      <c r="AS330" s="503"/>
      <c r="AT330" s="460"/>
      <c r="AU330" s="16"/>
      <c r="AY330" s="454"/>
      <c r="BB330" s="454"/>
      <c r="BD330" s="454"/>
      <c r="BH330" s="454"/>
      <c r="BI330" s="552"/>
      <c r="BJ330" s="561"/>
      <c r="BK330" s="591"/>
      <c r="BL330" s="582"/>
    </row>
    <row r="331" spans="1:64" s="4" customFormat="1" ht="12" x14ac:dyDescent="0.2">
      <c r="A331" s="55" t="s">
        <v>210</v>
      </c>
      <c r="B331" s="55"/>
      <c r="C331" s="55"/>
      <c r="D331" s="667"/>
      <c r="E331" s="667"/>
      <c r="F331" s="667"/>
      <c r="G331" s="667"/>
      <c r="H331" s="667"/>
      <c r="I331" s="667"/>
      <c r="J331" s="667"/>
      <c r="K331" s="667"/>
      <c r="L331" s="667"/>
      <c r="M331" s="55" t="s">
        <v>108</v>
      </c>
      <c r="N331" s="55"/>
      <c r="O331" s="55"/>
      <c r="P331" s="55"/>
      <c r="Q331" s="55"/>
      <c r="R331" s="55"/>
      <c r="S331" s="55"/>
      <c r="T331" s="55"/>
      <c r="U331" s="55"/>
      <c r="V331" s="55"/>
      <c r="W331" s="55"/>
      <c r="X331" s="55"/>
      <c r="Y331" s="55"/>
      <c r="Z331" s="55"/>
      <c r="AA331" s="55"/>
      <c r="AB331" s="55"/>
      <c r="AC331" s="55"/>
      <c r="AD331" s="55"/>
      <c r="AE331" s="55"/>
      <c r="AF331" s="55"/>
      <c r="AG331" s="55"/>
      <c r="AH331" s="55"/>
      <c r="AI331" s="57">
        <v>2500</v>
      </c>
      <c r="AJ331" s="69"/>
      <c r="AK331" s="485"/>
      <c r="AL331" s="48"/>
      <c r="AM331" s="45"/>
      <c r="AN331" s="45"/>
      <c r="AO331" s="45"/>
      <c r="AP331" s="45"/>
      <c r="AQ331" s="45"/>
      <c r="AR331" s="45"/>
      <c r="AS331" s="503"/>
      <c r="AT331" s="460"/>
      <c r="AU331" s="16"/>
      <c r="AY331" s="454"/>
      <c r="BB331" s="454"/>
      <c r="BD331" s="454"/>
      <c r="BH331" s="454"/>
      <c r="BI331" s="552"/>
      <c r="BJ331" s="561"/>
      <c r="BK331" s="591"/>
      <c r="BL331" s="582"/>
    </row>
    <row r="332" spans="1:64" s="4" customFormat="1" ht="12" x14ac:dyDescent="0.2">
      <c r="A332" s="55" t="s">
        <v>211</v>
      </c>
      <c r="B332" s="55"/>
      <c r="C332" s="55"/>
      <c r="D332" s="667"/>
      <c r="E332" s="667"/>
      <c r="F332" s="667"/>
      <c r="G332" s="667"/>
      <c r="H332" s="667"/>
      <c r="I332" s="667"/>
      <c r="J332" s="667"/>
      <c r="K332" s="667"/>
      <c r="L332" s="667"/>
      <c r="M332" s="55" t="s">
        <v>109</v>
      </c>
      <c r="N332" s="55"/>
      <c r="O332" s="55"/>
      <c r="P332" s="55"/>
      <c r="Q332" s="55"/>
      <c r="R332" s="55"/>
      <c r="S332" s="55"/>
      <c r="T332" s="55"/>
      <c r="U332" s="55"/>
      <c r="V332" s="55"/>
      <c r="W332" s="55"/>
      <c r="X332" s="55"/>
      <c r="Y332" s="55"/>
      <c r="Z332" s="55"/>
      <c r="AA332" s="55"/>
      <c r="AB332" s="55"/>
      <c r="AC332" s="55"/>
      <c r="AD332" s="55"/>
      <c r="AE332" s="55"/>
      <c r="AF332" s="55"/>
      <c r="AG332" s="55"/>
      <c r="AH332" s="55"/>
      <c r="AI332" s="57">
        <v>2800</v>
      </c>
      <c r="AJ332" s="69"/>
      <c r="AK332" s="485"/>
      <c r="AL332" s="48"/>
      <c r="AM332" s="45"/>
      <c r="AN332" s="45"/>
      <c r="AO332" s="45"/>
      <c r="AP332" s="45"/>
      <c r="AQ332" s="45"/>
      <c r="AR332" s="45"/>
      <c r="AS332" s="503"/>
      <c r="AT332" s="460"/>
      <c r="AU332" s="16"/>
      <c r="AY332" s="454"/>
      <c r="BB332" s="454"/>
      <c r="BD332" s="454"/>
      <c r="BH332" s="454"/>
      <c r="BI332" s="552"/>
      <c r="BJ332" s="561"/>
      <c r="BK332" s="591"/>
      <c r="BL332" s="582"/>
    </row>
    <row r="333" spans="1:64" s="4" customFormat="1" ht="12" x14ac:dyDescent="0.2">
      <c r="A333" s="55" t="s">
        <v>212</v>
      </c>
      <c r="B333" s="55"/>
      <c r="C333" s="55"/>
      <c r="D333" s="667"/>
      <c r="E333" s="667"/>
      <c r="F333" s="667"/>
      <c r="G333" s="667"/>
      <c r="H333" s="667"/>
      <c r="I333" s="667"/>
      <c r="J333" s="667"/>
      <c r="K333" s="667"/>
      <c r="L333" s="667"/>
      <c r="M333" s="55" t="s">
        <v>380</v>
      </c>
      <c r="N333" s="55"/>
      <c r="O333" s="55"/>
      <c r="P333" s="55"/>
      <c r="Q333" s="55"/>
      <c r="R333" s="55"/>
      <c r="S333" s="55"/>
      <c r="T333" s="55"/>
      <c r="U333" s="55"/>
      <c r="V333" s="55"/>
      <c r="W333" s="55"/>
      <c r="X333" s="55"/>
      <c r="Y333" s="55"/>
      <c r="Z333" s="55"/>
      <c r="AA333" s="55"/>
      <c r="AB333" s="55"/>
      <c r="AC333" s="55"/>
      <c r="AD333" s="55"/>
      <c r="AE333" s="55"/>
      <c r="AF333" s="55"/>
      <c r="AG333" s="55"/>
      <c r="AH333" s="55"/>
      <c r="AI333" s="57">
        <v>3100</v>
      </c>
      <c r="AJ333" s="69"/>
      <c r="AK333" s="485"/>
      <c r="AL333" s="48"/>
      <c r="AM333" s="45"/>
      <c r="AN333" s="45"/>
      <c r="AO333" s="45"/>
      <c r="AP333" s="45"/>
      <c r="AQ333" s="45"/>
      <c r="AR333" s="45"/>
      <c r="AS333" s="503"/>
      <c r="AT333" s="460"/>
      <c r="AU333" s="16"/>
      <c r="AY333" s="454"/>
      <c r="BB333" s="454"/>
      <c r="BD333" s="454"/>
      <c r="BH333" s="454"/>
      <c r="BI333" s="552"/>
      <c r="BJ333" s="561"/>
      <c r="BK333" s="591"/>
      <c r="BL333" s="582"/>
    </row>
    <row r="334" spans="1:64" s="4" customFormat="1" ht="12" customHeight="1" x14ac:dyDescent="0.2">
      <c r="A334" s="55" t="s">
        <v>213</v>
      </c>
      <c r="B334" s="55"/>
      <c r="C334" s="55"/>
      <c r="D334" s="667" t="s">
        <v>110</v>
      </c>
      <c r="E334" s="667"/>
      <c r="F334" s="667"/>
      <c r="G334" s="667"/>
      <c r="H334" s="667"/>
      <c r="I334" s="667"/>
      <c r="J334" s="667"/>
      <c r="K334" s="667"/>
      <c r="L334" s="667"/>
      <c r="M334" s="55" t="s">
        <v>111</v>
      </c>
      <c r="N334" s="55"/>
      <c r="O334" s="55"/>
      <c r="P334" s="55"/>
      <c r="Q334" s="55"/>
      <c r="R334" s="55"/>
      <c r="S334" s="55"/>
      <c r="T334" s="55"/>
      <c r="U334" s="55"/>
      <c r="V334" s="55"/>
      <c r="W334" s="55"/>
      <c r="X334" s="55"/>
      <c r="Y334" s="55"/>
      <c r="Z334" s="55"/>
      <c r="AA334" s="55"/>
      <c r="AB334" s="55"/>
      <c r="AC334" s="55"/>
      <c r="AD334" s="55"/>
      <c r="AE334" s="55"/>
      <c r="AF334" s="55"/>
      <c r="AG334" s="55"/>
      <c r="AH334" s="55"/>
      <c r="AI334" s="57">
        <v>350</v>
      </c>
      <c r="AJ334" s="69"/>
      <c r="AK334" s="485"/>
      <c r="AL334" s="48"/>
      <c r="AM334" s="45"/>
      <c r="AN334" s="45"/>
      <c r="AO334" s="45"/>
      <c r="AP334" s="45"/>
      <c r="AQ334" s="45"/>
      <c r="AR334" s="45"/>
      <c r="AS334" s="503"/>
      <c r="AT334" s="460"/>
      <c r="AU334" s="16"/>
      <c r="AY334" s="454"/>
      <c r="BB334" s="454"/>
      <c r="BD334" s="454"/>
      <c r="BH334" s="454"/>
      <c r="BI334" s="552"/>
      <c r="BJ334" s="561"/>
      <c r="BK334" s="591"/>
      <c r="BL334" s="582"/>
    </row>
    <row r="335" spans="1:64" s="4" customFormat="1" ht="12" x14ac:dyDescent="0.2">
      <c r="A335" s="55" t="s">
        <v>214</v>
      </c>
      <c r="B335" s="55"/>
      <c r="C335" s="55"/>
      <c r="D335" s="667"/>
      <c r="E335" s="667"/>
      <c r="F335" s="667"/>
      <c r="G335" s="667"/>
      <c r="H335" s="667"/>
      <c r="I335" s="667"/>
      <c r="J335" s="667"/>
      <c r="K335" s="667"/>
      <c r="L335" s="667"/>
      <c r="M335" s="55" t="s">
        <v>112</v>
      </c>
      <c r="N335" s="55"/>
      <c r="O335" s="55"/>
      <c r="P335" s="55"/>
      <c r="Q335" s="55"/>
      <c r="R335" s="55"/>
      <c r="S335" s="55"/>
      <c r="T335" s="55"/>
      <c r="U335" s="55"/>
      <c r="V335" s="55"/>
      <c r="W335" s="55"/>
      <c r="X335" s="55"/>
      <c r="Y335" s="55"/>
      <c r="Z335" s="55"/>
      <c r="AA335" s="55"/>
      <c r="AB335" s="55"/>
      <c r="AC335" s="55"/>
      <c r="AD335" s="55"/>
      <c r="AE335" s="55"/>
      <c r="AF335" s="55"/>
      <c r="AG335" s="55"/>
      <c r="AH335" s="55"/>
      <c r="AI335" s="57">
        <v>525</v>
      </c>
      <c r="AJ335" s="69"/>
      <c r="AK335" s="485"/>
      <c r="AL335" s="48"/>
      <c r="AM335" s="45"/>
      <c r="AN335" s="45"/>
      <c r="AO335" s="45"/>
      <c r="AP335" s="45"/>
      <c r="AQ335" s="45"/>
      <c r="AR335" s="45"/>
      <c r="AS335" s="503"/>
      <c r="AT335" s="460"/>
      <c r="AU335" s="16"/>
      <c r="AY335" s="454"/>
      <c r="BB335" s="454"/>
      <c r="BD335" s="454"/>
      <c r="BH335" s="454"/>
      <c r="BI335" s="552"/>
      <c r="BJ335" s="561"/>
      <c r="BK335" s="591"/>
      <c r="BL335" s="582"/>
    </row>
    <row r="336" spans="1:64" s="4" customFormat="1" ht="12" x14ac:dyDescent="0.2">
      <c r="A336" s="55" t="s">
        <v>215</v>
      </c>
      <c r="B336" s="55"/>
      <c r="C336" s="55"/>
      <c r="D336" s="667"/>
      <c r="E336" s="667"/>
      <c r="F336" s="667"/>
      <c r="G336" s="667"/>
      <c r="H336" s="667"/>
      <c r="I336" s="667"/>
      <c r="J336" s="667"/>
      <c r="K336" s="667"/>
      <c r="L336" s="667"/>
      <c r="M336" s="55" t="s">
        <v>113</v>
      </c>
      <c r="N336" s="55"/>
      <c r="O336" s="55"/>
      <c r="P336" s="55"/>
      <c r="Q336" s="55"/>
      <c r="R336" s="55"/>
      <c r="S336" s="55"/>
      <c r="T336" s="55"/>
      <c r="U336" s="55"/>
      <c r="V336" s="55"/>
      <c r="W336" s="55"/>
      <c r="X336" s="55"/>
      <c r="Y336" s="55"/>
      <c r="Z336" s="55"/>
      <c r="AA336" s="55"/>
      <c r="AB336" s="55"/>
      <c r="AC336" s="55"/>
      <c r="AD336" s="55"/>
      <c r="AE336" s="55"/>
      <c r="AF336" s="55"/>
      <c r="AG336" s="55"/>
      <c r="AH336" s="55"/>
      <c r="AI336" s="57">
        <v>700</v>
      </c>
      <c r="AJ336" s="69"/>
      <c r="AK336" s="485"/>
      <c r="AL336" s="48"/>
      <c r="AM336" s="45"/>
      <c r="AN336" s="45"/>
      <c r="AO336" s="45"/>
      <c r="AP336" s="45"/>
      <c r="AQ336" s="45"/>
      <c r="AR336" s="45"/>
      <c r="AS336" s="503"/>
      <c r="AT336" s="460"/>
      <c r="AU336" s="16"/>
      <c r="AY336" s="454"/>
      <c r="BB336" s="454"/>
      <c r="BD336" s="454"/>
      <c r="BH336" s="454"/>
      <c r="BI336" s="552"/>
      <c r="BJ336" s="561"/>
      <c r="BK336" s="591"/>
      <c r="BL336" s="582"/>
    </row>
    <row r="337" spans="1:64" s="4" customFormat="1" ht="12" x14ac:dyDescent="0.2">
      <c r="A337" s="55" t="s">
        <v>216</v>
      </c>
      <c r="B337" s="55"/>
      <c r="C337" s="55"/>
      <c r="D337" s="667"/>
      <c r="E337" s="667"/>
      <c r="F337" s="667"/>
      <c r="G337" s="667"/>
      <c r="H337" s="667"/>
      <c r="I337" s="667"/>
      <c r="J337" s="667"/>
      <c r="K337" s="667"/>
      <c r="L337" s="667"/>
      <c r="M337" s="55" t="s">
        <v>114</v>
      </c>
      <c r="N337" s="55"/>
      <c r="O337" s="55"/>
      <c r="P337" s="55"/>
      <c r="Q337" s="55"/>
      <c r="R337" s="55"/>
      <c r="S337" s="55"/>
      <c r="T337" s="55"/>
      <c r="U337" s="55"/>
      <c r="V337" s="55"/>
      <c r="W337" s="55"/>
      <c r="X337" s="55"/>
      <c r="Y337" s="55"/>
      <c r="Z337" s="55"/>
      <c r="AA337" s="55"/>
      <c r="AB337" s="55"/>
      <c r="AC337" s="55"/>
      <c r="AD337" s="55"/>
      <c r="AE337" s="55"/>
      <c r="AF337" s="55"/>
      <c r="AG337" s="55"/>
      <c r="AH337" s="55"/>
      <c r="AI337" s="57">
        <v>900</v>
      </c>
      <c r="AJ337" s="69"/>
      <c r="AK337" s="485"/>
      <c r="AL337" s="48"/>
      <c r="AM337" s="45"/>
      <c r="AN337" s="45"/>
      <c r="AO337" s="45"/>
      <c r="AP337" s="45"/>
      <c r="AQ337" s="45"/>
      <c r="AR337" s="45"/>
      <c r="AS337" s="503"/>
      <c r="AT337" s="460"/>
      <c r="AU337" s="16"/>
      <c r="AY337" s="454"/>
      <c r="BB337" s="454"/>
      <c r="BD337" s="454"/>
      <c r="BH337" s="454"/>
      <c r="BI337" s="552"/>
      <c r="BJ337" s="561"/>
      <c r="BK337" s="591"/>
      <c r="BL337" s="582"/>
    </row>
    <row r="338" spans="1:64" s="4" customFormat="1" ht="12" x14ac:dyDescent="0.2">
      <c r="A338" s="55" t="s">
        <v>217</v>
      </c>
      <c r="B338" s="55"/>
      <c r="C338" s="55"/>
      <c r="D338" s="667"/>
      <c r="E338" s="667"/>
      <c r="F338" s="667"/>
      <c r="G338" s="667"/>
      <c r="H338" s="667"/>
      <c r="I338" s="667"/>
      <c r="J338" s="667"/>
      <c r="K338" s="667"/>
      <c r="L338" s="667"/>
      <c r="M338" s="55" t="s">
        <v>115</v>
      </c>
      <c r="N338" s="55"/>
      <c r="O338" s="55"/>
      <c r="P338" s="55"/>
      <c r="Q338" s="55"/>
      <c r="R338" s="55"/>
      <c r="S338" s="55"/>
      <c r="T338" s="55"/>
      <c r="U338" s="55"/>
      <c r="V338" s="55"/>
      <c r="W338" s="55"/>
      <c r="X338" s="55"/>
      <c r="Y338" s="55"/>
      <c r="Z338" s="55"/>
      <c r="AA338" s="55"/>
      <c r="AB338" s="55"/>
      <c r="AC338" s="55"/>
      <c r="AD338" s="55"/>
      <c r="AE338" s="55"/>
      <c r="AF338" s="55"/>
      <c r="AG338" s="55"/>
      <c r="AH338" s="55"/>
      <c r="AI338" s="57">
        <v>900</v>
      </c>
      <c r="AJ338" s="69"/>
      <c r="AK338" s="485"/>
      <c r="AL338" s="48"/>
      <c r="AM338" s="45"/>
      <c r="AN338" s="45"/>
      <c r="AO338" s="45"/>
      <c r="AP338" s="45"/>
      <c r="AQ338" s="45"/>
      <c r="AR338" s="45"/>
      <c r="AS338" s="503"/>
      <c r="AT338" s="460"/>
      <c r="AU338" s="16"/>
      <c r="AY338" s="454"/>
      <c r="BB338" s="454"/>
      <c r="BD338" s="454"/>
      <c r="BH338" s="454"/>
      <c r="BI338" s="552"/>
      <c r="BJ338" s="561"/>
      <c r="BK338" s="591"/>
      <c r="BL338" s="582"/>
    </row>
    <row r="339" spans="1:64" s="4" customFormat="1" ht="12" x14ac:dyDescent="0.2">
      <c r="A339" s="55" t="s">
        <v>218</v>
      </c>
      <c r="B339" s="55"/>
      <c r="C339" s="55"/>
      <c r="D339" s="667"/>
      <c r="E339" s="667"/>
      <c r="F339" s="667"/>
      <c r="G339" s="667"/>
      <c r="H339" s="667"/>
      <c r="I339" s="667"/>
      <c r="J339" s="667"/>
      <c r="K339" s="667"/>
      <c r="L339" s="667"/>
      <c r="M339" s="55" t="s">
        <v>116</v>
      </c>
      <c r="N339" s="55"/>
      <c r="O339" s="55"/>
      <c r="P339" s="55"/>
      <c r="Q339" s="55"/>
      <c r="R339" s="55"/>
      <c r="S339" s="55"/>
      <c r="T339" s="55"/>
      <c r="U339" s="55"/>
      <c r="V339" s="55"/>
      <c r="W339" s="55"/>
      <c r="X339" s="55"/>
      <c r="Y339" s="55"/>
      <c r="Z339" s="55"/>
      <c r="AA339" s="55"/>
      <c r="AB339" s="55"/>
      <c r="AC339" s="55"/>
      <c r="AD339" s="55"/>
      <c r="AE339" s="55"/>
      <c r="AF339" s="55"/>
      <c r="AG339" s="55"/>
      <c r="AH339" s="55"/>
      <c r="AI339" s="57">
        <v>1200</v>
      </c>
      <c r="AJ339" s="69"/>
      <c r="AK339" s="485"/>
      <c r="AL339" s="48"/>
      <c r="AM339" s="45"/>
      <c r="AN339" s="45"/>
      <c r="AO339" s="45"/>
      <c r="AP339" s="45"/>
      <c r="AQ339" s="45"/>
      <c r="AR339" s="45"/>
      <c r="AS339" s="503"/>
      <c r="AT339" s="460"/>
      <c r="AU339" s="16"/>
      <c r="AY339" s="454"/>
      <c r="BB339" s="454"/>
      <c r="BD339" s="454"/>
      <c r="BH339" s="454"/>
      <c r="BI339" s="552"/>
      <c r="BJ339" s="561"/>
      <c r="BK339" s="591"/>
      <c r="BL339" s="582"/>
    </row>
    <row r="340" spans="1:64" s="4" customFormat="1" ht="12" x14ac:dyDescent="0.2">
      <c r="A340" s="55" t="s">
        <v>219</v>
      </c>
      <c r="B340" s="55"/>
      <c r="C340" s="55"/>
      <c r="D340" s="667"/>
      <c r="E340" s="667"/>
      <c r="F340" s="667"/>
      <c r="G340" s="667"/>
      <c r="H340" s="667"/>
      <c r="I340" s="667"/>
      <c r="J340" s="667"/>
      <c r="K340" s="667"/>
      <c r="L340" s="667"/>
      <c r="M340" s="55" t="s">
        <v>117</v>
      </c>
      <c r="N340" s="55"/>
      <c r="O340" s="55"/>
      <c r="P340" s="55"/>
      <c r="Q340" s="55"/>
      <c r="R340" s="55"/>
      <c r="S340" s="55"/>
      <c r="T340" s="55"/>
      <c r="U340" s="55"/>
      <c r="V340" s="55"/>
      <c r="W340" s="55"/>
      <c r="X340" s="55"/>
      <c r="Y340" s="55"/>
      <c r="Z340" s="55"/>
      <c r="AA340" s="55"/>
      <c r="AB340" s="55"/>
      <c r="AC340" s="55"/>
      <c r="AD340" s="55"/>
      <c r="AE340" s="55"/>
      <c r="AF340" s="55"/>
      <c r="AG340" s="55"/>
      <c r="AH340" s="55"/>
      <c r="AI340" s="57">
        <v>1200</v>
      </c>
      <c r="AJ340" s="69"/>
      <c r="AK340" s="485"/>
      <c r="AL340" s="48"/>
      <c r="AM340" s="45"/>
      <c r="AN340" s="45"/>
      <c r="AO340" s="45"/>
      <c r="AP340" s="45"/>
      <c r="AQ340" s="45"/>
      <c r="AR340" s="45"/>
      <c r="AS340" s="503"/>
      <c r="AT340" s="460"/>
      <c r="AU340" s="16"/>
      <c r="AY340" s="454"/>
      <c r="BB340" s="454"/>
      <c r="BD340" s="454"/>
      <c r="BH340" s="454"/>
      <c r="BI340" s="552"/>
      <c r="BJ340" s="561"/>
      <c r="BK340" s="591"/>
      <c r="BL340" s="582"/>
    </row>
    <row r="341" spans="1:64" s="4" customFormat="1" ht="12" customHeight="1" x14ac:dyDescent="0.2">
      <c r="A341" s="55" t="s">
        <v>220</v>
      </c>
      <c r="B341" s="55"/>
      <c r="C341" s="55"/>
      <c r="D341" s="667" t="s">
        <v>118</v>
      </c>
      <c r="E341" s="667"/>
      <c r="F341" s="667"/>
      <c r="G341" s="667"/>
      <c r="H341" s="667"/>
      <c r="I341" s="667"/>
      <c r="J341" s="667"/>
      <c r="K341" s="667"/>
      <c r="L341" s="667"/>
      <c r="M341" s="55" t="s">
        <v>119</v>
      </c>
      <c r="N341" s="55"/>
      <c r="O341" s="55"/>
      <c r="P341" s="55"/>
      <c r="Q341" s="55"/>
      <c r="R341" s="55"/>
      <c r="S341" s="55"/>
      <c r="T341" s="55"/>
      <c r="U341" s="55"/>
      <c r="V341" s="55"/>
      <c r="W341" s="55"/>
      <c r="X341" s="55"/>
      <c r="Y341" s="55"/>
      <c r="Z341" s="55"/>
      <c r="AA341" s="55"/>
      <c r="AB341" s="55"/>
      <c r="AC341" s="55"/>
      <c r="AD341" s="55"/>
      <c r="AE341" s="55"/>
      <c r="AF341" s="55"/>
      <c r="AG341" s="55"/>
      <c r="AH341" s="55"/>
      <c r="AI341" s="57">
        <v>60</v>
      </c>
      <c r="AJ341" s="69"/>
      <c r="AK341" s="485"/>
      <c r="AL341" s="48"/>
      <c r="AM341" s="45"/>
      <c r="AN341" s="45"/>
      <c r="AO341" s="45"/>
      <c r="AP341" s="45"/>
      <c r="AQ341" s="45"/>
      <c r="AR341" s="45"/>
      <c r="AS341" s="503"/>
      <c r="AT341" s="460"/>
      <c r="AU341" s="16"/>
      <c r="AY341" s="454"/>
      <c r="BB341" s="454"/>
      <c r="BD341" s="454"/>
      <c r="BH341" s="454"/>
      <c r="BI341" s="552"/>
      <c r="BJ341" s="561"/>
      <c r="BK341" s="591"/>
      <c r="BL341" s="582"/>
    </row>
    <row r="342" spans="1:64" s="4" customFormat="1" ht="12" x14ac:dyDescent="0.2">
      <c r="A342" s="55" t="s">
        <v>221</v>
      </c>
      <c r="B342" s="55"/>
      <c r="C342" s="55"/>
      <c r="D342" s="667"/>
      <c r="E342" s="667"/>
      <c r="F342" s="667"/>
      <c r="G342" s="667"/>
      <c r="H342" s="667"/>
      <c r="I342" s="667"/>
      <c r="J342" s="667"/>
      <c r="K342" s="667"/>
      <c r="L342" s="667"/>
      <c r="M342" s="55" t="s">
        <v>120</v>
      </c>
      <c r="N342" s="55"/>
      <c r="O342" s="55"/>
      <c r="P342" s="55"/>
      <c r="Q342" s="55"/>
      <c r="R342" s="55"/>
      <c r="S342" s="55"/>
      <c r="T342" s="55"/>
      <c r="U342" s="55"/>
      <c r="V342" s="55"/>
      <c r="W342" s="55"/>
      <c r="X342" s="55"/>
      <c r="Y342" s="55"/>
      <c r="Z342" s="55"/>
      <c r="AA342" s="55"/>
      <c r="AB342" s="55"/>
      <c r="AC342" s="55"/>
      <c r="AD342" s="55"/>
      <c r="AE342" s="55"/>
      <c r="AF342" s="55"/>
      <c r="AG342" s="55"/>
      <c r="AH342" s="55"/>
      <c r="AI342" s="57">
        <v>75</v>
      </c>
      <c r="AJ342" s="69"/>
      <c r="AK342" s="485"/>
      <c r="AL342" s="48"/>
      <c r="AM342" s="45"/>
      <c r="AN342" s="45"/>
      <c r="AO342" s="45"/>
      <c r="AP342" s="45"/>
      <c r="AQ342" s="45"/>
      <c r="AR342" s="45"/>
      <c r="AS342" s="503"/>
      <c r="AT342" s="460"/>
      <c r="AU342" s="16"/>
      <c r="AY342" s="454"/>
      <c r="BB342" s="454"/>
      <c r="BD342" s="454"/>
      <c r="BH342" s="454"/>
      <c r="BI342" s="552"/>
      <c r="BJ342" s="561"/>
      <c r="BK342" s="591"/>
      <c r="BL342" s="582"/>
    </row>
    <row r="343" spans="1:64" s="4" customFormat="1" ht="12" x14ac:dyDescent="0.2">
      <c r="A343" s="55" t="s">
        <v>222</v>
      </c>
      <c r="B343" s="55"/>
      <c r="C343" s="55"/>
      <c r="D343" s="667"/>
      <c r="E343" s="667"/>
      <c r="F343" s="667"/>
      <c r="G343" s="667"/>
      <c r="H343" s="667"/>
      <c r="I343" s="667"/>
      <c r="J343" s="667"/>
      <c r="K343" s="667"/>
      <c r="L343" s="667"/>
      <c r="M343" s="55" t="s">
        <v>121</v>
      </c>
      <c r="N343" s="55"/>
      <c r="O343" s="55"/>
      <c r="P343" s="55"/>
      <c r="Q343" s="55"/>
      <c r="R343" s="55"/>
      <c r="S343" s="55"/>
      <c r="T343" s="55"/>
      <c r="U343" s="55"/>
      <c r="V343" s="55"/>
      <c r="W343" s="55"/>
      <c r="X343" s="55"/>
      <c r="Y343" s="55"/>
      <c r="Z343" s="55"/>
      <c r="AA343" s="55"/>
      <c r="AB343" s="55"/>
      <c r="AC343" s="55"/>
      <c r="AD343" s="55"/>
      <c r="AE343" s="55"/>
      <c r="AF343" s="55"/>
      <c r="AG343" s="55"/>
      <c r="AH343" s="55"/>
      <c r="AI343" s="57">
        <v>100</v>
      </c>
      <c r="AJ343" s="69"/>
      <c r="AK343" s="485"/>
      <c r="AL343" s="48"/>
      <c r="AM343" s="45"/>
      <c r="AN343" s="45"/>
      <c r="AO343" s="45"/>
      <c r="AP343" s="45"/>
      <c r="AQ343" s="45"/>
      <c r="AR343" s="45"/>
      <c r="AS343" s="503"/>
      <c r="AT343" s="460"/>
      <c r="AU343" s="16"/>
      <c r="AY343" s="454"/>
      <c r="BB343" s="454"/>
      <c r="BD343" s="454"/>
      <c r="BH343" s="454"/>
      <c r="BI343" s="552"/>
      <c r="BJ343" s="561"/>
      <c r="BK343" s="591"/>
      <c r="BL343" s="582"/>
    </row>
    <row r="344" spans="1:64" s="4" customFormat="1" ht="12" x14ac:dyDescent="0.2">
      <c r="A344" s="55" t="s">
        <v>223</v>
      </c>
      <c r="B344" s="55"/>
      <c r="C344" s="55"/>
      <c r="D344" s="667"/>
      <c r="E344" s="667"/>
      <c r="F344" s="667"/>
      <c r="G344" s="667"/>
      <c r="H344" s="667"/>
      <c r="I344" s="667"/>
      <c r="J344" s="667"/>
      <c r="K344" s="667"/>
      <c r="L344" s="667"/>
      <c r="M344" s="55" t="s">
        <v>122</v>
      </c>
      <c r="N344" s="55"/>
      <c r="O344" s="55"/>
      <c r="P344" s="55"/>
      <c r="Q344" s="55"/>
      <c r="R344" s="55"/>
      <c r="S344" s="55"/>
      <c r="T344" s="55"/>
      <c r="U344" s="55"/>
      <c r="V344" s="55"/>
      <c r="W344" s="55"/>
      <c r="X344" s="55"/>
      <c r="Y344" s="55"/>
      <c r="Z344" s="55"/>
      <c r="AA344" s="55"/>
      <c r="AB344" s="55"/>
      <c r="AC344" s="55"/>
      <c r="AD344" s="55"/>
      <c r="AE344" s="55"/>
      <c r="AF344" s="55"/>
      <c r="AG344" s="55"/>
      <c r="AH344" s="55"/>
      <c r="AI344" s="57">
        <v>125</v>
      </c>
      <c r="AJ344" s="69"/>
      <c r="AK344" s="485"/>
      <c r="AL344" s="48"/>
      <c r="AM344" s="45"/>
      <c r="AN344" s="45"/>
      <c r="AO344" s="45"/>
      <c r="AP344" s="45"/>
      <c r="AQ344" s="45"/>
      <c r="AR344" s="45"/>
      <c r="AS344" s="503"/>
      <c r="AT344" s="460"/>
      <c r="AU344" s="16"/>
      <c r="AY344" s="454"/>
      <c r="BB344" s="454"/>
      <c r="BD344" s="454"/>
      <c r="BH344" s="454"/>
      <c r="BI344" s="552"/>
      <c r="BJ344" s="561"/>
      <c r="BK344" s="591"/>
      <c r="BL344" s="582"/>
    </row>
    <row r="345" spans="1:64" s="4" customFormat="1" ht="12" x14ac:dyDescent="0.2">
      <c r="A345" s="58" t="s">
        <v>224</v>
      </c>
      <c r="B345" s="58"/>
      <c r="C345" s="58"/>
      <c r="D345" s="668"/>
      <c r="E345" s="668"/>
      <c r="F345" s="668"/>
      <c r="G345" s="668"/>
      <c r="H345" s="668"/>
      <c r="I345" s="668"/>
      <c r="J345" s="668"/>
      <c r="K345" s="668"/>
      <c r="L345" s="668"/>
      <c r="M345" s="58" t="s">
        <v>123</v>
      </c>
      <c r="N345" s="58"/>
      <c r="O345" s="58"/>
      <c r="P345" s="58"/>
      <c r="Q345" s="58"/>
      <c r="R345" s="58"/>
      <c r="S345" s="58"/>
      <c r="T345" s="58"/>
      <c r="U345" s="58"/>
      <c r="V345" s="58"/>
      <c r="W345" s="58"/>
      <c r="X345" s="58"/>
      <c r="Y345" s="58"/>
      <c r="Z345" s="58"/>
      <c r="AA345" s="58"/>
      <c r="AB345" s="58"/>
      <c r="AC345" s="58"/>
      <c r="AD345" s="58"/>
      <c r="AE345" s="58"/>
      <c r="AF345" s="58"/>
      <c r="AG345" s="58"/>
      <c r="AH345" s="58"/>
      <c r="AI345" s="60">
        <v>175</v>
      </c>
      <c r="AJ345" s="47"/>
      <c r="AK345" s="485"/>
      <c r="AL345" s="48"/>
      <c r="AM345" s="45"/>
      <c r="AN345" s="45"/>
      <c r="AO345" s="45"/>
      <c r="AP345" s="45"/>
      <c r="AQ345" s="45"/>
      <c r="AR345" s="45"/>
      <c r="AS345" s="503"/>
      <c r="AT345" s="460"/>
      <c r="AU345" s="16"/>
      <c r="AY345" s="454"/>
      <c r="BB345" s="454"/>
      <c r="BD345" s="454"/>
      <c r="BH345" s="454"/>
      <c r="BI345" s="552"/>
      <c r="BJ345" s="561"/>
      <c r="BK345" s="591"/>
      <c r="BL345" s="582"/>
    </row>
    <row r="346" spans="1:64" s="4" customFormat="1" ht="15" x14ac:dyDescent="0.25">
      <c r="T346" s="6"/>
      <c r="AI346" s="47"/>
      <c r="AJ346" s="50"/>
      <c r="AK346" s="486"/>
      <c r="AL346" s="109"/>
      <c r="AM346" s="45"/>
      <c r="AN346" s="45"/>
      <c r="AO346" s="45"/>
      <c r="AP346" s="45"/>
      <c r="AQ346" s="45"/>
      <c r="AR346" s="45"/>
      <c r="AS346" s="503"/>
      <c r="AT346" s="460"/>
      <c r="AU346" s="16"/>
      <c r="AY346" s="454"/>
      <c r="BB346" s="454"/>
      <c r="BD346" s="454"/>
      <c r="BH346" s="454"/>
      <c r="BI346" s="552"/>
      <c r="BJ346" s="561"/>
      <c r="BK346" s="591"/>
      <c r="BL346" s="582"/>
    </row>
    <row r="347" spans="1:64" s="29" customFormat="1" ht="16.5" x14ac:dyDescent="0.3">
      <c r="A347" s="28" t="s">
        <v>257</v>
      </c>
      <c r="T347" s="30"/>
      <c r="Y347" s="31"/>
      <c r="Z347" s="31"/>
      <c r="AA347" s="31"/>
      <c r="AB347" s="31"/>
      <c r="AE347" s="31"/>
      <c r="AF347" s="31"/>
      <c r="AI347" s="50"/>
      <c r="AJ347" s="70"/>
      <c r="AK347" s="487"/>
      <c r="AL347" s="103"/>
      <c r="AM347" s="104"/>
      <c r="AN347" s="104"/>
      <c r="AO347" s="104"/>
      <c r="AP347" s="104"/>
      <c r="AQ347" s="104"/>
      <c r="AR347" s="104"/>
      <c r="AS347" s="504"/>
      <c r="AT347" s="617"/>
      <c r="AU347" s="403"/>
      <c r="AY347" s="350"/>
      <c r="BB347" s="350"/>
      <c r="BD347" s="350"/>
      <c r="BH347" s="350"/>
      <c r="BI347" s="557"/>
      <c r="BJ347" s="566"/>
      <c r="BK347" s="596"/>
      <c r="BL347" s="587"/>
    </row>
    <row r="348" spans="1:64" s="27" customFormat="1" ht="17.25" thickBot="1" x14ac:dyDescent="0.35">
      <c r="A348" s="66" t="s">
        <v>33</v>
      </c>
      <c r="B348" s="66"/>
      <c r="C348" s="66"/>
      <c r="D348" s="66" t="s">
        <v>34</v>
      </c>
      <c r="E348" s="66"/>
      <c r="F348" s="66"/>
      <c r="G348" s="66"/>
      <c r="H348" s="66"/>
      <c r="I348" s="66"/>
      <c r="J348" s="66"/>
      <c r="K348" s="66"/>
      <c r="L348" s="66"/>
      <c r="M348" s="66" t="s">
        <v>228</v>
      </c>
      <c r="N348" s="66"/>
      <c r="O348" s="66"/>
      <c r="P348" s="66"/>
      <c r="Q348" s="66"/>
      <c r="R348" s="66"/>
      <c r="S348" s="66"/>
      <c r="T348" s="66"/>
      <c r="U348" s="66"/>
      <c r="V348" s="66"/>
      <c r="W348" s="66"/>
      <c r="X348" s="66"/>
      <c r="Y348" s="66" t="s">
        <v>441</v>
      </c>
      <c r="Z348" s="66"/>
      <c r="AA348" s="66"/>
      <c r="AB348" s="66"/>
      <c r="AC348" s="66"/>
      <c r="AD348" s="66"/>
      <c r="AE348" s="66"/>
      <c r="AF348" s="66"/>
      <c r="AG348" s="66"/>
      <c r="AH348" s="66"/>
      <c r="AI348" s="67" t="s">
        <v>35</v>
      </c>
      <c r="AJ348" s="69"/>
      <c r="AK348" s="488"/>
      <c r="AL348" s="106"/>
      <c r="AM348" s="54"/>
      <c r="AN348" s="54"/>
      <c r="AO348" s="54"/>
      <c r="AP348" s="54"/>
      <c r="AQ348" s="54"/>
      <c r="AR348" s="54"/>
      <c r="AS348" s="505"/>
      <c r="AT348" s="608"/>
      <c r="AU348" s="271"/>
      <c r="AY348" s="291"/>
      <c r="BB348" s="291"/>
      <c r="BD348" s="291"/>
      <c r="BH348" s="291"/>
      <c r="BI348" s="558"/>
      <c r="BJ348" s="567"/>
      <c r="BK348" s="597"/>
      <c r="BL348" s="588"/>
    </row>
    <row r="349" spans="1:64" s="4" customFormat="1" ht="12" x14ac:dyDescent="0.2">
      <c r="A349" s="64" t="s">
        <v>225</v>
      </c>
      <c r="B349" s="64"/>
      <c r="C349" s="64"/>
      <c r="D349" s="671" t="s">
        <v>484</v>
      </c>
      <c r="E349" s="671"/>
      <c r="F349" s="671"/>
      <c r="G349" s="671"/>
      <c r="H349" s="671"/>
      <c r="I349" s="671"/>
      <c r="J349" s="671"/>
      <c r="K349" s="671"/>
      <c r="L349" s="671"/>
      <c r="M349" s="64" t="s">
        <v>125</v>
      </c>
      <c r="N349" s="64"/>
      <c r="O349" s="64"/>
      <c r="P349" s="64"/>
      <c r="Q349" s="64"/>
      <c r="R349" s="64"/>
      <c r="S349" s="64"/>
      <c r="T349" s="64"/>
      <c r="U349" s="64"/>
      <c r="V349" s="64"/>
      <c r="W349" s="64"/>
      <c r="X349" s="64"/>
      <c r="Y349" s="307" t="s">
        <v>604</v>
      </c>
      <c r="Z349" s="307"/>
      <c r="AA349" s="307"/>
      <c r="AB349" s="307"/>
      <c r="AC349" s="307"/>
      <c r="AD349" s="307"/>
      <c r="AE349" s="307"/>
      <c r="AF349" s="307"/>
      <c r="AG349" s="307"/>
      <c r="AH349" s="307"/>
      <c r="AI349" s="184">
        <v>150</v>
      </c>
      <c r="AJ349" s="69"/>
      <c r="AK349" s="485"/>
      <c r="AL349" s="48"/>
      <c r="AM349" s="45"/>
      <c r="AN349" s="45"/>
      <c r="AO349" s="45"/>
      <c r="AP349" s="45"/>
      <c r="AQ349" s="45"/>
      <c r="AR349" s="45"/>
      <c r="AS349" s="503"/>
      <c r="AT349" s="460"/>
      <c r="AU349" s="16"/>
      <c r="AY349" s="454"/>
      <c r="BB349" s="454"/>
      <c r="BD349" s="454"/>
      <c r="BH349" s="454"/>
      <c r="BI349" s="552"/>
      <c r="BJ349" s="561"/>
      <c r="BK349" s="591"/>
      <c r="BL349" s="582"/>
    </row>
    <row r="350" spans="1:64" s="4" customFormat="1" ht="25.35" customHeight="1" x14ac:dyDescent="0.2">
      <c r="A350" s="59" t="s">
        <v>226</v>
      </c>
      <c r="B350" s="59"/>
      <c r="C350" s="59"/>
      <c r="D350" s="669" t="s">
        <v>485</v>
      </c>
      <c r="E350" s="669"/>
      <c r="F350" s="669"/>
      <c r="G350" s="669"/>
      <c r="H350" s="669"/>
      <c r="I350" s="669"/>
      <c r="J350" s="669"/>
      <c r="K350" s="669"/>
      <c r="L350" s="669"/>
      <c r="M350" s="59" t="s">
        <v>126</v>
      </c>
      <c r="N350" s="59"/>
      <c r="O350" s="59"/>
      <c r="P350" s="59"/>
      <c r="Q350" s="59"/>
      <c r="R350" s="59"/>
      <c r="S350" s="59"/>
      <c r="T350" s="59"/>
      <c r="U350" s="59"/>
      <c r="V350" s="59"/>
      <c r="W350" s="59"/>
      <c r="X350" s="59"/>
      <c r="Y350" s="675" t="s">
        <v>605</v>
      </c>
      <c r="Z350" s="675"/>
      <c r="AA350" s="675"/>
      <c r="AB350" s="675"/>
      <c r="AC350" s="675"/>
      <c r="AD350" s="675"/>
      <c r="AE350" s="675"/>
      <c r="AF350" s="675"/>
      <c r="AG350" s="675"/>
      <c r="AH350" s="675"/>
      <c r="AI350" s="186">
        <v>20</v>
      </c>
      <c r="AJ350" s="47"/>
      <c r="AK350" s="485"/>
      <c r="AL350" s="48"/>
      <c r="AM350" s="45"/>
      <c r="AN350" s="45"/>
      <c r="AO350" s="45"/>
      <c r="AP350" s="45"/>
      <c r="AQ350" s="45"/>
      <c r="AR350" s="45"/>
      <c r="AS350" s="503"/>
      <c r="AT350" s="460"/>
      <c r="AU350" s="16"/>
      <c r="AY350" s="454"/>
      <c r="BB350" s="454"/>
      <c r="BD350" s="454"/>
      <c r="BH350" s="454"/>
      <c r="BI350" s="552"/>
      <c r="BJ350" s="561"/>
      <c r="BK350" s="591"/>
      <c r="BL350" s="582"/>
    </row>
    <row r="351" spans="1:64" s="4" customFormat="1" x14ac:dyDescent="0.2">
      <c r="T351" s="6"/>
      <c r="AI351" s="47"/>
      <c r="AJ351" s="49"/>
      <c r="AK351" s="486"/>
      <c r="AL351" s="109"/>
      <c r="AM351" s="45"/>
      <c r="AN351" s="45"/>
      <c r="AO351" s="45"/>
      <c r="AP351" s="45"/>
      <c r="AQ351" s="45"/>
      <c r="AR351" s="45"/>
      <c r="AS351" s="503"/>
      <c r="AT351" s="460"/>
      <c r="AU351" s="16"/>
      <c r="AY351" s="454"/>
      <c r="BB351" s="454"/>
      <c r="BD351" s="454"/>
      <c r="BH351" s="454"/>
      <c r="BI351" s="552"/>
      <c r="BJ351" s="561"/>
      <c r="BK351" s="591"/>
      <c r="BL351" s="582"/>
    </row>
    <row r="352" spans="1:64" s="1" customFormat="1" x14ac:dyDescent="0.2">
      <c r="T352" s="5"/>
      <c r="AI352" s="49"/>
      <c r="AJ352" s="49"/>
      <c r="AK352" s="489"/>
      <c r="AL352" s="102"/>
      <c r="AM352" s="3"/>
      <c r="AN352" s="3"/>
      <c r="AO352" s="3"/>
      <c r="AP352" s="3"/>
      <c r="AQ352" s="3"/>
      <c r="AR352" s="3"/>
      <c r="AS352" s="494"/>
      <c r="AT352" s="461"/>
      <c r="AU352" s="437"/>
      <c r="AY352" s="452"/>
      <c r="BB352" s="452"/>
      <c r="BD352" s="452"/>
      <c r="BH352" s="452"/>
      <c r="BI352" s="551"/>
      <c r="BJ352" s="560"/>
      <c r="BK352" s="590"/>
      <c r="BL352" s="581"/>
    </row>
    <row r="353" spans="1:64" s="1" customFormat="1" x14ac:dyDescent="0.2">
      <c r="T353" s="5"/>
      <c r="AI353" s="49"/>
      <c r="AJ353" s="49"/>
      <c r="AK353" s="489"/>
      <c r="AL353" s="102"/>
      <c r="AM353" s="3"/>
      <c r="AN353" s="3"/>
      <c r="AO353" s="3"/>
      <c r="AP353" s="3"/>
      <c r="AQ353" s="3"/>
      <c r="AR353" s="3"/>
      <c r="AS353" s="494"/>
      <c r="AT353" s="461"/>
      <c r="AU353" s="437"/>
      <c r="AY353" s="452"/>
      <c r="BB353" s="452"/>
      <c r="BD353" s="452"/>
      <c r="BH353" s="452"/>
      <c r="BI353" s="551"/>
      <c r="BJ353" s="560"/>
      <c r="BK353" s="590"/>
      <c r="BL353" s="581"/>
    </row>
    <row r="354" spans="1:64" s="1" customFormat="1" x14ac:dyDescent="0.2">
      <c r="T354" s="5"/>
      <c r="AI354" s="49"/>
      <c r="AJ354" s="49"/>
      <c r="AK354" s="489"/>
      <c r="AL354" s="102"/>
      <c r="AM354" s="3"/>
      <c r="AN354" s="3"/>
      <c r="AO354" s="3"/>
      <c r="AP354" s="3"/>
      <c r="AQ354" s="3"/>
      <c r="AR354" s="3"/>
      <c r="AS354" s="494"/>
      <c r="AT354" s="461"/>
      <c r="AU354" s="437"/>
      <c r="AY354" s="452"/>
      <c r="BB354" s="452"/>
      <c r="BD354" s="452"/>
      <c r="BH354" s="452"/>
      <c r="BI354" s="551"/>
      <c r="BJ354" s="560"/>
      <c r="BK354" s="590"/>
      <c r="BL354" s="581"/>
    </row>
    <row r="355" spans="1:64" s="1" customFormat="1" x14ac:dyDescent="0.2">
      <c r="T355" s="5"/>
      <c r="AI355" s="49"/>
      <c r="AJ355" s="47"/>
      <c r="AK355" s="489"/>
      <c r="AL355" s="102"/>
      <c r="AM355" s="3"/>
      <c r="AN355" s="3"/>
      <c r="AO355" s="3"/>
      <c r="AP355" s="3"/>
      <c r="AQ355" s="3"/>
      <c r="AR355" s="3"/>
      <c r="AS355" s="494"/>
      <c r="AT355" s="461"/>
      <c r="AU355" s="437"/>
      <c r="AY355" s="452"/>
      <c r="BB355" s="452"/>
      <c r="BD355" s="452"/>
      <c r="BH355" s="452"/>
      <c r="BI355" s="551"/>
      <c r="BJ355" s="560"/>
      <c r="BK355" s="590"/>
      <c r="BL355" s="581"/>
    </row>
    <row r="356" spans="1:64" s="4" customFormat="1" x14ac:dyDescent="0.2">
      <c r="T356" s="6"/>
      <c r="AI356" s="47"/>
      <c r="AJ356" s="49"/>
      <c r="AK356" s="486"/>
      <c r="AL356" s="109"/>
      <c r="AM356" s="45"/>
      <c r="AN356" s="45"/>
      <c r="AO356" s="45"/>
      <c r="AP356" s="45"/>
      <c r="AQ356" s="45"/>
      <c r="AR356" s="45"/>
      <c r="AS356" s="503"/>
      <c r="AT356" s="460"/>
      <c r="AU356" s="16"/>
      <c r="AY356" s="454"/>
      <c r="BB356" s="454"/>
      <c r="BD356" s="454"/>
      <c r="BH356" s="454"/>
      <c r="BI356" s="552"/>
      <c r="BJ356" s="561"/>
      <c r="BK356" s="591"/>
      <c r="BL356" s="582"/>
    </row>
    <row r="357" spans="1:64" s="1" customFormat="1" ht="20.25" x14ac:dyDescent="0.3">
      <c r="A357" s="2" t="s">
        <v>500</v>
      </c>
      <c r="Q357" s="291"/>
      <c r="R357" s="698" t="s">
        <v>532</v>
      </c>
      <c r="S357" s="698"/>
      <c r="T357" s="698"/>
      <c r="U357" s="698"/>
      <c r="V357" s="698"/>
      <c r="W357" s="698"/>
      <c r="X357" s="698"/>
      <c r="Y357" s="698"/>
      <c r="Z357" s="698"/>
      <c r="AA357" s="698"/>
      <c r="AB357" s="698"/>
      <c r="AC357" s="698"/>
      <c r="AD357" s="698"/>
      <c r="AE357" s="698"/>
      <c r="AF357" s="698"/>
      <c r="AG357" s="698"/>
      <c r="AH357" s="698"/>
      <c r="AI357" s="698"/>
      <c r="AJ357" s="50"/>
      <c r="AK357" s="489"/>
      <c r="AL357" s="102"/>
      <c r="AM357" s="3"/>
      <c r="AN357" s="3"/>
      <c r="AO357" s="3"/>
      <c r="AP357" s="3"/>
      <c r="AQ357" s="3"/>
      <c r="AR357" s="3"/>
      <c r="AS357" s="494"/>
      <c r="AT357" s="461"/>
      <c r="AU357" s="437"/>
      <c r="AY357" s="452"/>
      <c r="BB357" s="452"/>
      <c r="BD357" s="452"/>
      <c r="BH357" s="452"/>
      <c r="BI357" s="551"/>
      <c r="BJ357" s="560"/>
      <c r="BK357" s="590"/>
      <c r="BL357" s="581"/>
    </row>
    <row r="358" spans="1:64" s="29" customFormat="1" ht="16.5" x14ac:dyDescent="0.3">
      <c r="A358" s="28" t="s">
        <v>242</v>
      </c>
      <c r="Q358" s="292"/>
      <c r="R358" s="698" t="s">
        <v>533</v>
      </c>
      <c r="S358" s="698"/>
      <c r="T358" s="698"/>
      <c r="U358" s="698"/>
      <c r="V358" s="698"/>
      <c r="W358" s="698"/>
      <c r="X358" s="698"/>
      <c r="Y358" s="698"/>
      <c r="Z358" s="698"/>
      <c r="AA358" s="698"/>
      <c r="AB358" s="698"/>
      <c r="AC358" s="698"/>
      <c r="AD358" s="698"/>
      <c r="AE358" s="698"/>
      <c r="AF358" s="698"/>
      <c r="AG358" s="698"/>
      <c r="AH358" s="698"/>
      <c r="AI358" s="698"/>
      <c r="AJ358" s="72"/>
      <c r="AK358" s="487"/>
      <c r="AL358" s="103"/>
      <c r="AM358" s="104"/>
      <c r="AN358" s="104"/>
      <c r="AO358" s="104"/>
      <c r="AP358" s="104"/>
      <c r="AQ358" s="104"/>
      <c r="AR358" s="104"/>
      <c r="AS358" s="504"/>
      <c r="AT358" s="617"/>
      <c r="AU358" s="403"/>
      <c r="AY358" s="350"/>
      <c r="BB358" s="350"/>
      <c r="BD358" s="350"/>
      <c r="BH358" s="350"/>
      <c r="BI358" s="557"/>
      <c r="BJ358" s="566"/>
      <c r="BK358" s="596"/>
      <c r="BL358" s="587"/>
    </row>
    <row r="359" spans="1:64" s="27" customFormat="1" ht="17.25" thickBot="1" x14ac:dyDescent="0.35">
      <c r="A359" s="66" t="s">
        <v>33</v>
      </c>
      <c r="B359" s="66"/>
      <c r="C359" s="66"/>
      <c r="D359" s="66" t="s">
        <v>34</v>
      </c>
      <c r="E359" s="66"/>
      <c r="F359" s="66"/>
      <c r="G359" s="66"/>
      <c r="H359" s="66"/>
      <c r="I359" s="66"/>
      <c r="J359" s="66"/>
      <c r="K359" s="66"/>
      <c r="L359" s="66"/>
      <c r="M359" s="66" t="s">
        <v>228</v>
      </c>
      <c r="N359" s="66"/>
      <c r="O359" s="66"/>
      <c r="P359" s="66"/>
      <c r="Q359" s="66"/>
      <c r="R359" s="66"/>
      <c r="S359" s="66"/>
      <c r="T359" s="66"/>
      <c r="U359" s="66"/>
      <c r="V359" s="66"/>
      <c r="W359" s="66"/>
      <c r="X359" s="66"/>
      <c r="Y359" s="66" t="s">
        <v>441</v>
      </c>
      <c r="Z359" s="66"/>
      <c r="AA359" s="66"/>
      <c r="AB359" s="66"/>
      <c r="AC359" s="66"/>
      <c r="AD359" s="66"/>
      <c r="AE359" s="66"/>
      <c r="AF359" s="66"/>
      <c r="AG359" s="66"/>
      <c r="AH359" s="68"/>
      <c r="AI359" s="67" t="s">
        <v>35</v>
      </c>
      <c r="AJ359" s="69"/>
      <c r="AK359" s="488"/>
      <c r="AL359" s="112"/>
      <c r="AM359" s="54"/>
      <c r="AN359" s="54"/>
      <c r="AO359" s="54"/>
      <c r="AP359" s="54"/>
      <c r="AQ359" s="54"/>
      <c r="AR359" s="54"/>
      <c r="AS359" s="505"/>
      <c r="AT359" s="608"/>
      <c r="AU359" s="271"/>
      <c r="AY359" s="291"/>
      <c r="BB359" s="291"/>
      <c r="BD359" s="291"/>
      <c r="BH359" s="291"/>
      <c r="BI359" s="558"/>
      <c r="BJ359" s="567"/>
      <c r="BK359" s="597"/>
      <c r="BL359" s="588"/>
    </row>
    <row r="360" spans="1:64" s="4" customFormat="1" ht="47.45" customHeight="1" x14ac:dyDescent="0.2">
      <c r="A360" s="64" t="s">
        <v>243</v>
      </c>
      <c r="B360" s="64"/>
      <c r="C360" s="64"/>
      <c r="D360" s="670" t="s">
        <v>231</v>
      </c>
      <c r="E360" s="670"/>
      <c r="F360" s="670"/>
      <c r="G360" s="670"/>
      <c r="H360" s="670"/>
      <c r="I360" s="670"/>
      <c r="J360" s="670"/>
      <c r="K360" s="670"/>
      <c r="L360" s="670"/>
      <c r="M360" s="64" t="s">
        <v>486</v>
      </c>
      <c r="N360" s="64"/>
      <c r="O360" s="64"/>
      <c r="P360" s="64"/>
      <c r="Q360" s="64"/>
      <c r="R360" s="64"/>
      <c r="S360" s="64"/>
      <c r="T360" s="64"/>
      <c r="U360" s="64"/>
      <c r="V360" s="64"/>
      <c r="W360" s="64"/>
      <c r="X360" s="64"/>
      <c r="Y360" s="679" t="s">
        <v>488</v>
      </c>
      <c r="Z360" s="679"/>
      <c r="AA360" s="679"/>
      <c r="AB360" s="679"/>
      <c r="AC360" s="679"/>
      <c r="AD360" s="679"/>
      <c r="AE360" s="679"/>
      <c r="AF360" s="679"/>
      <c r="AG360" s="679"/>
      <c r="AH360" s="679"/>
      <c r="AI360" s="184">
        <v>6</v>
      </c>
      <c r="AJ360" s="69"/>
      <c r="AK360" s="485"/>
      <c r="AL360" s="48"/>
      <c r="AM360" s="45"/>
      <c r="AN360" s="45"/>
      <c r="AO360" s="45"/>
      <c r="AP360" s="45"/>
      <c r="AQ360" s="45"/>
      <c r="AR360" s="45"/>
      <c r="AS360" s="503"/>
      <c r="AT360" s="460"/>
      <c r="AU360" s="16"/>
      <c r="AY360" s="454"/>
      <c r="BB360" s="454"/>
      <c r="BD360" s="454"/>
      <c r="BH360" s="454"/>
      <c r="BI360" s="552"/>
      <c r="BJ360" s="561"/>
      <c r="BK360" s="591"/>
      <c r="BL360" s="582"/>
    </row>
    <row r="361" spans="1:64" s="4" customFormat="1" ht="47.45" customHeight="1" x14ac:dyDescent="0.2">
      <c r="A361" s="56" t="s">
        <v>244</v>
      </c>
      <c r="B361" s="56"/>
      <c r="C361" s="56"/>
      <c r="D361" s="667"/>
      <c r="E361" s="667"/>
      <c r="F361" s="667"/>
      <c r="G361" s="667"/>
      <c r="H361" s="667"/>
      <c r="I361" s="667"/>
      <c r="J361" s="667"/>
      <c r="K361" s="667"/>
      <c r="L361" s="667"/>
      <c r="M361" s="56" t="s">
        <v>487</v>
      </c>
      <c r="N361" s="56"/>
      <c r="O361" s="56"/>
      <c r="P361" s="56"/>
      <c r="Q361" s="56"/>
      <c r="R361" s="56"/>
      <c r="S361" s="56"/>
      <c r="T361" s="56"/>
      <c r="U361" s="56"/>
      <c r="V361" s="56"/>
      <c r="W361" s="56"/>
      <c r="X361" s="56"/>
      <c r="Y361" s="661" t="s">
        <v>489</v>
      </c>
      <c r="Z361" s="661"/>
      <c r="AA361" s="661"/>
      <c r="AB361" s="661"/>
      <c r="AC361" s="661"/>
      <c r="AD361" s="661"/>
      <c r="AE361" s="661"/>
      <c r="AF361" s="661"/>
      <c r="AG361" s="661"/>
      <c r="AH361" s="661"/>
      <c r="AI361" s="185">
        <v>6</v>
      </c>
      <c r="AJ361" s="69"/>
      <c r="AK361" s="485"/>
      <c r="AL361" s="48"/>
      <c r="AM361" s="45"/>
      <c r="AN361" s="45"/>
      <c r="AO361" s="45"/>
      <c r="AP361" s="45"/>
      <c r="AQ361" s="45"/>
      <c r="AR361" s="45"/>
      <c r="AS361" s="503"/>
      <c r="AT361" s="460"/>
      <c r="AU361" s="16"/>
      <c r="AY361" s="454"/>
      <c r="BB361" s="454"/>
      <c r="BD361" s="454"/>
      <c r="BH361" s="454"/>
      <c r="BI361" s="552"/>
      <c r="BJ361" s="561"/>
      <c r="BK361" s="591"/>
      <c r="BL361" s="582"/>
    </row>
    <row r="362" spans="1:64" s="4" customFormat="1" ht="59.85" customHeight="1" x14ac:dyDescent="0.2">
      <c r="A362" s="56" t="s">
        <v>245</v>
      </c>
      <c r="B362" s="56"/>
      <c r="C362" s="56"/>
      <c r="D362" s="667" t="s">
        <v>234</v>
      </c>
      <c r="E362" s="667"/>
      <c r="F362" s="667"/>
      <c r="G362" s="667"/>
      <c r="H362" s="667"/>
      <c r="I362" s="667"/>
      <c r="J362" s="667"/>
      <c r="K362" s="667"/>
      <c r="L362" s="667"/>
      <c r="M362" s="56" t="s">
        <v>232</v>
      </c>
      <c r="N362" s="56"/>
      <c r="O362" s="56"/>
      <c r="P362" s="56"/>
      <c r="Q362" s="56"/>
      <c r="R362" s="56"/>
      <c r="S362" s="56"/>
      <c r="T362" s="56"/>
      <c r="U362" s="56"/>
      <c r="V362" s="56"/>
      <c r="W362" s="56"/>
      <c r="X362" s="56"/>
      <c r="Y362" s="661" t="s">
        <v>490</v>
      </c>
      <c r="Z362" s="661"/>
      <c r="AA362" s="661"/>
      <c r="AB362" s="661"/>
      <c r="AC362" s="661"/>
      <c r="AD362" s="661"/>
      <c r="AE362" s="661"/>
      <c r="AF362" s="661"/>
      <c r="AG362" s="661"/>
      <c r="AH362" s="661"/>
      <c r="AI362" s="185">
        <v>75</v>
      </c>
      <c r="AJ362" s="69"/>
      <c r="AK362" s="485"/>
      <c r="AL362" s="48"/>
      <c r="AM362" s="45"/>
      <c r="AN362" s="45"/>
      <c r="AO362" s="45"/>
      <c r="AP362" s="45"/>
      <c r="AQ362" s="45"/>
      <c r="AR362" s="45"/>
      <c r="AS362" s="503"/>
      <c r="AT362" s="460"/>
      <c r="AU362" s="16"/>
      <c r="AY362" s="454"/>
      <c r="BB362" s="454"/>
      <c r="BD362" s="454"/>
      <c r="BH362" s="454"/>
      <c r="BI362" s="552"/>
      <c r="BJ362" s="561"/>
      <c r="BK362" s="591"/>
      <c r="BL362" s="582"/>
    </row>
    <row r="363" spans="1:64" s="4" customFormat="1" ht="59.85" customHeight="1" x14ac:dyDescent="0.2">
      <c r="A363" s="56" t="s">
        <v>246</v>
      </c>
      <c r="B363" s="56"/>
      <c r="C363" s="56"/>
      <c r="D363" s="667"/>
      <c r="E363" s="667"/>
      <c r="F363" s="667"/>
      <c r="G363" s="667"/>
      <c r="H363" s="667"/>
      <c r="I363" s="667"/>
      <c r="J363" s="667"/>
      <c r="K363" s="667"/>
      <c r="L363" s="667"/>
      <c r="M363" s="56" t="s">
        <v>233</v>
      </c>
      <c r="N363" s="56"/>
      <c r="O363" s="56"/>
      <c r="P363" s="56"/>
      <c r="Q363" s="56"/>
      <c r="R363" s="56"/>
      <c r="S363" s="56"/>
      <c r="T363" s="56"/>
      <c r="U363" s="56"/>
      <c r="V363" s="56"/>
      <c r="W363" s="56"/>
      <c r="X363" s="56"/>
      <c r="Y363" s="661" t="s">
        <v>491</v>
      </c>
      <c r="Z363" s="661"/>
      <c r="AA363" s="661"/>
      <c r="AB363" s="661"/>
      <c r="AC363" s="661"/>
      <c r="AD363" s="661"/>
      <c r="AE363" s="661"/>
      <c r="AF363" s="661"/>
      <c r="AG363" s="661"/>
      <c r="AH363" s="661"/>
      <c r="AI363" s="185">
        <v>75</v>
      </c>
      <c r="AJ363" s="69"/>
      <c r="AK363" s="485"/>
      <c r="AL363" s="48"/>
      <c r="AM363" s="45"/>
      <c r="AN363" s="45"/>
      <c r="AO363" s="45"/>
      <c r="AP363" s="45"/>
      <c r="AQ363" s="45"/>
      <c r="AR363" s="45"/>
      <c r="AS363" s="503"/>
      <c r="AT363" s="460"/>
      <c r="AU363" s="16"/>
      <c r="AY363" s="454"/>
      <c r="BB363" s="454"/>
      <c r="BD363" s="454"/>
      <c r="BH363" s="454"/>
      <c r="BI363" s="552"/>
      <c r="BJ363" s="561"/>
      <c r="BK363" s="591"/>
      <c r="BL363" s="582"/>
    </row>
    <row r="364" spans="1:64" s="4" customFormat="1" ht="25.35" customHeight="1" x14ac:dyDescent="0.2">
      <c r="A364" s="56" t="s">
        <v>247</v>
      </c>
      <c r="B364" s="56"/>
      <c r="C364" s="56"/>
      <c r="D364" s="667" t="s">
        <v>235</v>
      </c>
      <c r="E364" s="667"/>
      <c r="F364" s="667"/>
      <c r="G364" s="667"/>
      <c r="H364" s="667"/>
      <c r="I364" s="667"/>
      <c r="J364" s="667"/>
      <c r="K364" s="667"/>
      <c r="L364" s="667"/>
      <c r="M364" s="56" t="s">
        <v>494</v>
      </c>
      <c r="N364" s="56"/>
      <c r="O364" s="56"/>
      <c r="P364" s="56"/>
      <c r="Q364" s="56"/>
      <c r="R364" s="56"/>
      <c r="S364" s="56"/>
      <c r="T364" s="56"/>
      <c r="U364" s="56"/>
      <c r="V364" s="56"/>
      <c r="W364" s="56"/>
      <c r="X364" s="56"/>
      <c r="Y364" s="661" t="s">
        <v>492</v>
      </c>
      <c r="Z364" s="661"/>
      <c r="AA364" s="661"/>
      <c r="AB364" s="661"/>
      <c r="AC364" s="661"/>
      <c r="AD364" s="661"/>
      <c r="AE364" s="661"/>
      <c r="AF364" s="661"/>
      <c r="AG364" s="661"/>
      <c r="AH364" s="661"/>
      <c r="AI364" s="185">
        <v>350</v>
      </c>
      <c r="AJ364" s="69"/>
      <c r="AK364" s="485"/>
      <c r="AL364" s="48"/>
      <c r="AM364" s="45"/>
      <c r="AN364" s="45"/>
      <c r="AO364" s="45"/>
      <c r="AP364" s="45"/>
      <c r="AQ364" s="45"/>
      <c r="AR364" s="45"/>
      <c r="AS364" s="503"/>
      <c r="AT364" s="460"/>
      <c r="AU364" s="16"/>
      <c r="AY364" s="454"/>
      <c r="BB364" s="454"/>
      <c r="BD364" s="454"/>
      <c r="BH364" s="454"/>
      <c r="BI364" s="552"/>
      <c r="BJ364" s="561"/>
      <c r="BK364" s="591"/>
      <c r="BL364" s="582"/>
    </row>
    <row r="365" spans="1:64" s="4" customFormat="1" ht="25.35" customHeight="1" x14ac:dyDescent="0.2">
      <c r="A365" s="56" t="s">
        <v>248</v>
      </c>
      <c r="B365" s="56"/>
      <c r="C365" s="56"/>
      <c r="D365" s="667"/>
      <c r="E365" s="667"/>
      <c r="F365" s="667"/>
      <c r="G365" s="667"/>
      <c r="H365" s="667"/>
      <c r="I365" s="667"/>
      <c r="J365" s="667"/>
      <c r="K365" s="667"/>
      <c r="L365" s="667"/>
      <c r="M365" s="56" t="s">
        <v>495</v>
      </c>
      <c r="N365" s="56"/>
      <c r="O365" s="56"/>
      <c r="P365" s="56"/>
      <c r="Q365" s="56"/>
      <c r="R365" s="56"/>
      <c r="S365" s="56"/>
      <c r="T365" s="56"/>
      <c r="U365" s="56"/>
      <c r="V365" s="56"/>
      <c r="W365" s="56"/>
      <c r="X365" s="56"/>
      <c r="Y365" s="661" t="s">
        <v>492</v>
      </c>
      <c r="Z365" s="661"/>
      <c r="AA365" s="661"/>
      <c r="AB365" s="661"/>
      <c r="AC365" s="661"/>
      <c r="AD365" s="661"/>
      <c r="AE365" s="661"/>
      <c r="AF365" s="661"/>
      <c r="AG365" s="661"/>
      <c r="AH365" s="661"/>
      <c r="AI365" s="185">
        <v>350</v>
      </c>
      <c r="AJ365" s="69"/>
      <c r="AK365" s="485"/>
      <c r="AL365" s="48"/>
      <c r="AM365" s="45"/>
      <c r="AN365" s="45"/>
      <c r="AO365" s="45"/>
      <c r="AP365" s="45"/>
      <c r="AQ365" s="45"/>
      <c r="AR365" s="45"/>
      <c r="AS365" s="503"/>
      <c r="AT365" s="460"/>
      <c r="AU365" s="16"/>
      <c r="AY365" s="454"/>
      <c r="BB365" s="454"/>
      <c r="BD365" s="454"/>
      <c r="BH365" s="454"/>
      <c r="BI365" s="552"/>
      <c r="BJ365" s="561"/>
      <c r="BK365" s="591"/>
      <c r="BL365" s="582"/>
    </row>
    <row r="366" spans="1:64" s="4" customFormat="1" ht="12" customHeight="1" x14ac:dyDescent="0.2">
      <c r="A366" s="56" t="s">
        <v>249</v>
      </c>
      <c r="B366" s="56"/>
      <c r="C366" s="56"/>
      <c r="D366" s="667" t="s">
        <v>236</v>
      </c>
      <c r="E366" s="667"/>
      <c r="F366" s="667"/>
      <c r="G366" s="667"/>
      <c r="H366" s="667"/>
      <c r="I366" s="667"/>
      <c r="J366" s="667"/>
      <c r="K366" s="667"/>
      <c r="L366" s="667"/>
      <c r="M366" s="56" t="s">
        <v>237</v>
      </c>
      <c r="N366" s="56"/>
      <c r="O366" s="56"/>
      <c r="P366" s="56"/>
      <c r="Q366" s="56"/>
      <c r="R366" s="56"/>
      <c r="S366" s="56"/>
      <c r="T366" s="56"/>
      <c r="U366" s="56"/>
      <c r="V366" s="56"/>
      <c r="W366" s="56"/>
      <c r="X366" s="56"/>
      <c r="Y366" s="661"/>
      <c r="Z366" s="661"/>
      <c r="AA366" s="661"/>
      <c r="AB366" s="661"/>
      <c r="AC366" s="661"/>
      <c r="AD366" s="661"/>
      <c r="AE366" s="661"/>
      <c r="AF366" s="661"/>
      <c r="AG366" s="661"/>
      <c r="AH366" s="661"/>
      <c r="AI366" s="185">
        <v>35</v>
      </c>
      <c r="AJ366" s="69"/>
      <c r="AK366" s="485"/>
      <c r="AL366" s="48"/>
      <c r="AM366" s="45"/>
      <c r="AN366" s="45"/>
      <c r="AO366" s="45"/>
      <c r="AP366" s="45"/>
      <c r="AQ366" s="45"/>
      <c r="AR366" s="45"/>
      <c r="AS366" s="503"/>
      <c r="AT366" s="460"/>
      <c r="AU366" s="16"/>
      <c r="AY366" s="454"/>
      <c r="BB366" s="454"/>
      <c r="BD366" s="454"/>
      <c r="BH366" s="454"/>
      <c r="BI366" s="552"/>
      <c r="BJ366" s="561"/>
      <c r="BK366" s="591"/>
      <c r="BL366" s="582"/>
    </row>
    <row r="367" spans="1:64" s="4" customFormat="1" ht="12" x14ac:dyDescent="0.2">
      <c r="A367" s="56" t="s">
        <v>250</v>
      </c>
      <c r="B367" s="56"/>
      <c r="C367" s="56"/>
      <c r="D367" s="667"/>
      <c r="E367" s="667"/>
      <c r="F367" s="667"/>
      <c r="G367" s="667"/>
      <c r="H367" s="667"/>
      <c r="I367" s="667"/>
      <c r="J367" s="667"/>
      <c r="K367" s="667"/>
      <c r="L367" s="667"/>
      <c r="M367" s="56" t="s">
        <v>238</v>
      </c>
      <c r="N367" s="56"/>
      <c r="O367" s="56"/>
      <c r="P367" s="56"/>
      <c r="Q367" s="56"/>
      <c r="R367" s="56"/>
      <c r="S367" s="56"/>
      <c r="T367" s="56"/>
      <c r="U367" s="56"/>
      <c r="V367" s="56"/>
      <c r="W367" s="56"/>
      <c r="X367" s="56"/>
      <c r="Y367" s="661"/>
      <c r="Z367" s="661"/>
      <c r="AA367" s="661"/>
      <c r="AB367" s="661"/>
      <c r="AC367" s="661"/>
      <c r="AD367" s="661"/>
      <c r="AE367" s="661"/>
      <c r="AF367" s="661"/>
      <c r="AG367" s="661"/>
      <c r="AH367" s="661"/>
      <c r="AI367" s="185">
        <v>35</v>
      </c>
      <c r="AJ367" s="69"/>
      <c r="AK367" s="485"/>
      <c r="AL367" s="48"/>
      <c r="AM367" s="45"/>
      <c r="AN367" s="45"/>
      <c r="AO367" s="45"/>
      <c r="AP367" s="45"/>
      <c r="AQ367" s="45"/>
      <c r="AR367" s="45"/>
      <c r="AS367" s="503"/>
      <c r="AT367" s="460"/>
      <c r="AU367" s="16"/>
      <c r="AY367" s="454"/>
      <c r="BB367" s="454"/>
      <c r="BD367" s="454"/>
      <c r="BH367" s="454"/>
      <c r="BI367" s="552"/>
      <c r="BJ367" s="561"/>
      <c r="BK367" s="591"/>
      <c r="BL367" s="582"/>
    </row>
    <row r="368" spans="1:64" s="4" customFormat="1" ht="47.45" customHeight="1" x14ac:dyDescent="0.2">
      <c r="A368" s="56" t="s">
        <v>251</v>
      </c>
      <c r="B368" s="56"/>
      <c r="C368" s="56"/>
      <c r="D368" s="672" t="s">
        <v>239</v>
      </c>
      <c r="E368" s="672"/>
      <c r="F368" s="672"/>
      <c r="G368" s="672"/>
      <c r="H368" s="672"/>
      <c r="I368" s="672"/>
      <c r="J368" s="672"/>
      <c r="K368" s="672"/>
      <c r="L368" s="672"/>
      <c r="M368" s="661" t="s">
        <v>239</v>
      </c>
      <c r="N368" s="661"/>
      <c r="O368" s="661"/>
      <c r="P368" s="661"/>
      <c r="Q368" s="661"/>
      <c r="R368" s="661"/>
      <c r="S368" s="661"/>
      <c r="T368" s="661"/>
      <c r="U368" s="661"/>
      <c r="V368" s="661"/>
      <c r="W368" s="661"/>
      <c r="X368" s="661"/>
      <c r="Y368" s="661" t="s">
        <v>493</v>
      </c>
      <c r="Z368" s="661"/>
      <c r="AA368" s="661"/>
      <c r="AB368" s="661"/>
      <c r="AC368" s="661"/>
      <c r="AD368" s="661"/>
      <c r="AE368" s="661"/>
      <c r="AF368" s="661"/>
      <c r="AG368" s="661"/>
      <c r="AH368" s="661"/>
      <c r="AI368" s="185">
        <v>150</v>
      </c>
      <c r="AJ368" s="69"/>
      <c r="AK368" s="485"/>
      <c r="AL368" s="48"/>
      <c r="AM368" s="45"/>
      <c r="AN368" s="45"/>
      <c r="AO368" s="45"/>
      <c r="AP368" s="45"/>
      <c r="AQ368" s="45"/>
      <c r="AR368" s="45"/>
      <c r="AS368" s="503"/>
      <c r="AT368" s="460"/>
      <c r="AU368" s="16"/>
      <c r="AY368" s="454"/>
      <c r="BB368" s="454"/>
      <c r="BD368" s="454"/>
      <c r="BH368" s="454"/>
      <c r="BI368" s="552"/>
      <c r="BJ368" s="561"/>
      <c r="BK368" s="591"/>
      <c r="BL368" s="582"/>
    </row>
    <row r="369" spans="1:64" s="4" customFormat="1" ht="35.25" customHeight="1" x14ac:dyDescent="0.2">
      <c r="A369" s="56" t="s">
        <v>252</v>
      </c>
      <c r="B369" s="56"/>
      <c r="C369" s="56"/>
      <c r="D369" s="668" t="s">
        <v>240</v>
      </c>
      <c r="E369" s="668"/>
      <c r="F369" s="668"/>
      <c r="G369" s="668"/>
      <c r="H369" s="668"/>
      <c r="I369" s="668"/>
      <c r="J369" s="668"/>
      <c r="K369" s="668"/>
      <c r="L369" s="668"/>
      <c r="M369" s="661" t="s">
        <v>496</v>
      </c>
      <c r="N369" s="661"/>
      <c r="O369" s="661"/>
      <c r="P369" s="661"/>
      <c r="Q369" s="661"/>
      <c r="R369" s="661"/>
      <c r="S369" s="661"/>
      <c r="T369" s="661"/>
      <c r="U369" s="661"/>
      <c r="V369" s="661"/>
      <c r="W369" s="661"/>
      <c r="X369" s="661"/>
      <c r="Y369" s="661" t="s">
        <v>499</v>
      </c>
      <c r="Z369" s="661"/>
      <c r="AA369" s="661"/>
      <c r="AB369" s="661"/>
      <c r="AC369" s="661"/>
      <c r="AD369" s="661"/>
      <c r="AE369" s="661"/>
      <c r="AF369" s="661"/>
      <c r="AG369" s="661"/>
      <c r="AH369" s="661"/>
      <c r="AI369" s="185">
        <v>50</v>
      </c>
      <c r="AJ369" s="69"/>
      <c r="AK369" s="485"/>
      <c r="AL369" s="48"/>
      <c r="AM369" s="45"/>
      <c r="AN369" s="45"/>
      <c r="AO369" s="45"/>
      <c r="AP369" s="45"/>
      <c r="AQ369" s="45"/>
      <c r="AR369" s="45"/>
      <c r="AS369" s="503"/>
      <c r="AT369" s="460"/>
      <c r="AU369" s="16"/>
      <c r="AY369" s="454"/>
      <c r="BB369" s="454"/>
      <c r="BD369" s="454"/>
      <c r="BH369" s="454"/>
      <c r="BI369" s="552"/>
      <c r="BJ369" s="561"/>
      <c r="BK369" s="591"/>
      <c r="BL369" s="582"/>
    </row>
    <row r="370" spans="1:64" s="4" customFormat="1" ht="35.25" customHeight="1" x14ac:dyDescent="0.2">
      <c r="A370" s="56" t="s">
        <v>253</v>
      </c>
      <c r="B370" s="56"/>
      <c r="C370" s="56"/>
      <c r="D370" s="670"/>
      <c r="E370" s="670"/>
      <c r="F370" s="670"/>
      <c r="G370" s="670"/>
      <c r="H370" s="670"/>
      <c r="I370" s="670"/>
      <c r="J370" s="670"/>
      <c r="K370" s="670"/>
      <c r="L370" s="670"/>
      <c r="M370" s="661" t="s">
        <v>497</v>
      </c>
      <c r="N370" s="661"/>
      <c r="O370" s="661"/>
      <c r="P370" s="661"/>
      <c r="Q370" s="661"/>
      <c r="R370" s="661"/>
      <c r="S370" s="661"/>
      <c r="T370" s="661"/>
      <c r="U370" s="661"/>
      <c r="V370" s="661"/>
      <c r="W370" s="661"/>
      <c r="X370" s="661"/>
      <c r="Y370" s="661" t="s">
        <v>499</v>
      </c>
      <c r="Z370" s="661"/>
      <c r="AA370" s="661"/>
      <c r="AB370" s="661"/>
      <c r="AC370" s="661"/>
      <c r="AD370" s="661"/>
      <c r="AE370" s="661"/>
      <c r="AF370" s="661"/>
      <c r="AG370" s="661"/>
      <c r="AH370" s="661"/>
      <c r="AI370" s="185">
        <v>30</v>
      </c>
      <c r="AJ370" s="69"/>
      <c r="AK370" s="485"/>
      <c r="AL370" s="48"/>
      <c r="AM370" s="45"/>
      <c r="AN370" s="45"/>
      <c r="AO370" s="45"/>
      <c r="AP370" s="45"/>
      <c r="AQ370" s="45"/>
      <c r="AR370" s="45"/>
      <c r="AS370" s="503"/>
      <c r="AT370" s="460"/>
      <c r="AU370" s="16"/>
      <c r="AY370" s="454"/>
      <c r="BB370" s="454"/>
      <c r="BD370" s="454"/>
      <c r="BH370" s="454"/>
      <c r="BI370" s="552"/>
      <c r="BJ370" s="561"/>
      <c r="BK370" s="591"/>
      <c r="BL370" s="582"/>
    </row>
    <row r="371" spans="1:64" s="4" customFormat="1" ht="12" customHeight="1" x14ac:dyDescent="0.2">
      <c r="A371" s="59" t="s">
        <v>254</v>
      </c>
      <c r="B371" s="59"/>
      <c r="C371" s="59"/>
      <c r="D371" s="700" t="s">
        <v>498</v>
      </c>
      <c r="E371" s="700"/>
      <c r="F371" s="700"/>
      <c r="G371" s="700"/>
      <c r="H371" s="700"/>
      <c r="I371" s="700"/>
      <c r="J371" s="700"/>
      <c r="K371" s="700"/>
      <c r="L371" s="700"/>
      <c r="M371" s="59" t="s">
        <v>498</v>
      </c>
      <c r="N371" s="59"/>
      <c r="O371" s="59"/>
      <c r="P371" s="59"/>
      <c r="Q371" s="59"/>
      <c r="R371" s="59"/>
      <c r="S371" s="59"/>
      <c r="T371" s="59"/>
      <c r="U371" s="59"/>
      <c r="V371" s="59"/>
      <c r="W371" s="59"/>
      <c r="X371" s="59"/>
      <c r="Y371" s="675" t="s">
        <v>241</v>
      </c>
      <c r="Z371" s="675"/>
      <c r="AA371" s="675"/>
      <c r="AB371" s="675"/>
      <c r="AC371" s="675"/>
      <c r="AD371" s="675"/>
      <c r="AE371" s="675"/>
      <c r="AF371" s="675"/>
      <c r="AG371" s="675"/>
      <c r="AH371" s="675"/>
      <c r="AI371" s="186">
        <v>150</v>
      </c>
      <c r="AJ371" s="47"/>
      <c r="AK371" s="485"/>
      <c r="AL371" s="48"/>
      <c r="AM371" s="45"/>
      <c r="AN371" s="45"/>
      <c r="AO371" s="45"/>
      <c r="AP371" s="45"/>
      <c r="AQ371" s="45"/>
      <c r="AR371" s="45"/>
      <c r="AS371" s="503"/>
      <c r="AT371" s="460"/>
      <c r="AU371" s="16"/>
      <c r="AY371" s="454"/>
      <c r="BB371" s="454"/>
      <c r="BD371" s="454"/>
      <c r="BH371" s="454"/>
      <c r="BI371" s="552"/>
      <c r="BJ371" s="561"/>
      <c r="BK371" s="591"/>
      <c r="BL371" s="582"/>
    </row>
    <row r="372" spans="1:64" s="4" customFormat="1" x14ac:dyDescent="0.2">
      <c r="T372" s="6"/>
      <c r="AI372" s="47"/>
      <c r="AJ372" s="49"/>
      <c r="AK372" s="486"/>
      <c r="AL372" s="109"/>
      <c r="AM372" s="45"/>
      <c r="AN372" s="45"/>
      <c r="AO372" s="45"/>
      <c r="AP372" s="45"/>
      <c r="AQ372" s="45"/>
      <c r="AR372" s="45"/>
      <c r="AS372" s="503"/>
      <c r="AT372" s="460"/>
      <c r="AU372" s="16"/>
      <c r="AY372" s="454"/>
      <c r="BB372" s="454"/>
      <c r="BD372" s="454"/>
      <c r="BH372" s="454"/>
      <c r="BI372" s="552"/>
      <c r="BJ372" s="561"/>
      <c r="BK372" s="591"/>
      <c r="BL372" s="582"/>
    </row>
    <row r="373" spans="1:64" s="1" customFormat="1" x14ac:dyDescent="0.2">
      <c r="T373" s="5"/>
      <c r="AI373" s="49"/>
      <c r="AJ373" s="49"/>
      <c r="AK373" s="489"/>
      <c r="AL373" s="102"/>
      <c r="AM373" s="3"/>
      <c r="AN373" s="3"/>
      <c r="AO373" s="3"/>
      <c r="AP373" s="3"/>
      <c r="AQ373" s="3"/>
      <c r="AR373" s="3"/>
      <c r="AS373" s="494"/>
      <c r="AT373" s="461"/>
      <c r="AU373" s="437"/>
      <c r="AY373" s="452"/>
      <c r="BB373" s="452"/>
      <c r="BD373" s="452"/>
      <c r="BH373" s="452"/>
      <c r="BI373" s="551"/>
      <c r="BJ373" s="560"/>
      <c r="BK373" s="590"/>
      <c r="BL373" s="581"/>
    </row>
    <row r="374" spans="1:64" s="1" customFormat="1" x14ac:dyDescent="0.2">
      <c r="T374" s="5"/>
      <c r="AI374" s="49"/>
      <c r="AJ374" s="49"/>
      <c r="AK374" s="489"/>
      <c r="AL374" s="102"/>
      <c r="AM374" s="3"/>
      <c r="AN374" s="3"/>
      <c r="AO374" s="3"/>
      <c r="AP374" s="3"/>
      <c r="AQ374" s="3"/>
      <c r="AR374" s="3"/>
      <c r="AS374" s="494"/>
      <c r="AT374" s="461"/>
      <c r="AU374" s="437"/>
      <c r="AY374" s="452"/>
      <c r="BB374" s="452"/>
      <c r="BD374" s="452"/>
      <c r="BH374" s="452"/>
      <c r="BI374" s="551"/>
      <c r="BJ374" s="560"/>
      <c r="BK374" s="590"/>
      <c r="BL374" s="581"/>
    </row>
    <row r="375" spans="1:64" s="1" customFormat="1" x14ac:dyDescent="0.2">
      <c r="T375" s="5"/>
      <c r="AI375" s="49"/>
      <c r="AJ375" s="49"/>
      <c r="AK375" s="489"/>
      <c r="AL375" s="102"/>
      <c r="AM375" s="3"/>
      <c r="AN375" s="3"/>
      <c r="AO375" s="3"/>
      <c r="AP375" s="3"/>
      <c r="AQ375" s="3"/>
      <c r="AR375" s="3"/>
      <c r="AS375" s="494"/>
      <c r="AT375" s="461"/>
      <c r="AU375" s="437"/>
      <c r="AY375" s="452"/>
      <c r="BB375" s="452"/>
      <c r="BD375" s="452"/>
      <c r="BH375" s="452"/>
      <c r="BI375" s="551"/>
      <c r="BJ375" s="560"/>
      <c r="BK375" s="590"/>
      <c r="BL375" s="581"/>
    </row>
    <row r="376" spans="1:64" s="1" customFormat="1" x14ac:dyDescent="0.2">
      <c r="T376" s="5"/>
      <c r="AI376" s="49"/>
      <c r="AJ376" s="47"/>
      <c r="AK376" s="489"/>
      <c r="AL376" s="102"/>
      <c r="AM376" s="3"/>
      <c r="AN376" s="3"/>
      <c r="AO376" s="3"/>
      <c r="AP376" s="3"/>
      <c r="AQ376" s="3"/>
      <c r="AR376" s="3"/>
      <c r="AS376" s="494"/>
      <c r="AT376" s="461"/>
      <c r="AU376" s="437"/>
      <c r="AY376" s="452"/>
      <c r="BB376" s="452"/>
      <c r="BD376" s="452"/>
      <c r="BH376" s="452"/>
      <c r="BI376" s="551"/>
      <c r="BJ376" s="560"/>
      <c r="BK376" s="590"/>
      <c r="BL376" s="581"/>
    </row>
    <row r="377" spans="1:64" s="4" customFormat="1" x14ac:dyDescent="0.2">
      <c r="T377" s="6"/>
      <c r="AI377" s="47"/>
      <c r="AJ377" s="49"/>
      <c r="AK377" s="486"/>
      <c r="AL377" s="109"/>
      <c r="AM377" s="45"/>
      <c r="AN377" s="45"/>
      <c r="AO377" s="45"/>
      <c r="AP377" s="45"/>
      <c r="AQ377" s="45"/>
      <c r="AR377" s="45"/>
      <c r="AS377" s="503"/>
      <c r="AT377" s="460"/>
      <c r="AU377" s="16"/>
      <c r="AY377" s="454"/>
      <c r="BB377" s="454"/>
      <c r="BD377" s="454"/>
      <c r="BH377" s="454"/>
      <c r="BI377" s="552"/>
      <c r="BJ377" s="561"/>
      <c r="BK377" s="591"/>
      <c r="BL377" s="582"/>
    </row>
    <row r="378" spans="1:64" s="1" customFormat="1" ht="20.25" x14ac:dyDescent="0.3">
      <c r="A378" s="2" t="s">
        <v>501</v>
      </c>
      <c r="T378" s="5"/>
      <c r="Y378" s="7"/>
      <c r="Z378" s="7"/>
      <c r="AA378" s="7"/>
      <c r="AB378" s="7"/>
      <c r="AE378" s="7"/>
      <c r="AF378" s="7"/>
      <c r="AI378" s="49"/>
      <c r="AJ378" s="50"/>
      <c r="AK378" s="489"/>
      <c r="AL378" s="102"/>
      <c r="AM378" s="3"/>
      <c r="AN378" s="3"/>
      <c r="AO378" s="3"/>
      <c r="AP378" s="3"/>
      <c r="AQ378" s="3"/>
      <c r="AR378" s="3"/>
      <c r="AS378" s="494"/>
      <c r="AT378" s="461"/>
      <c r="AU378" s="437"/>
      <c r="AY378" s="452"/>
      <c r="BB378" s="452"/>
      <c r="BD378" s="452"/>
      <c r="BH378" s="452"/>
      <c r="BI378" s="551"/>
      <c r="BJ378" s="560"/>
      <c r="BK378" s="590"/>
      <c r="BL378" s="581"/>
    </row>
    <row r="379" spans="1:64" s="29" customFormat="1" ht="16.5" x14ac:dyDescent="0.3">
      <c r="A379" s="28" t="s">
        <v>256</v>
      </c>
      <c r="T379" s="30"/>
      <c r="Y379" s="31"/>
      <c r="Z379" s="31"/>
      <c r="AA379" s="31"/>
      <c r="AB379" s="31"/>
      <c r="AE379" s="31"/>
      <c r="AF379" s="31"/>
      <c r="AI379" s="50"/>
      <c r="AJ379" s="72"/>
      <c r="AK379" s="487"/>
      <c r="AL379" s="103"/>
      <c r="AM379" s="104"/>
      <c r="AN379" s="104"/>
      <c r="AO379" s="104"/>
      <c r="AP379" s="104"/>
      <c r="AQ379" s="104"/>
      <c r="AR379" s="104"/>
      <c r="AS379" s="504"/>
      <c r="AT379" s="617"/>
      <c r="AU379" s="403"/>
      <c r="AY379" s="350"/>
      <c r="BB379" s="350"/>
      <c r="BD379" s="350"/>
      <c r="BH379" s="350"/>
      <c r="BI379" s="557"/>
      <c r="BJ379" s="566"/>
      <c r="BK379" s="596"/>
      <c r="BL379" s="587"/>
    </row>
    <row r="380" spans="1:64" s="27" customFormat="1" ht="17.25" thickBot="1" x14ac:dyDescent="0.35">
      <c r="A380" s="66" t="s">
        <v>33</v>
      </c>
      <c r="B380" s="66"/>
      <c r="C380" s="66"/>
      <c r="D380" s="66" t="s">
        <v>34</v>
      </c>
      <c r="E380" s="66"/>
      <c r="F380" s="66"/>
      <c r="G380" s="66"/>
      <c r="H380" s="66"/>
      <c r="I380" s="66"/>
      <c r="J380" s="66"/>
      <c r="K380" s="66"/>
      <c r="L380" s="66"/>
      <c r="M380" s="66" t="s">
        <v>228</v>
      </c>
      <c r="N380" s="66"/>
      <c r="O380" s="66"/>
      <c r="P380" s="66"/>
      <c r="Q380" s="66"/>
      <c r="R380" s="66"/>
      <c r="S380" s="66"/>
      <c r="T380" s="66"/>
      <c r="U380" s="66"/>
      <c r="V380" s="66"/>
      <c r="W380" s="66"/>
      <c r="X380" s="66"/>
      <c r="Y380" s="66"/>
      <c r="Z380" s="66"/>
      <c r="AA380" s="66"/>
      <c r="AB380" s="66"/>
      <c r="AC380" s="66"/>
      <c r="AD380" s="66"/>
      <c r="AE380" s="66"/>
      <c r="AF380" s="66"/>
      <c r="AG380" s="66"/>
      <c r="AH380" s="68"/>
      <c r="AI380" s="67" t="s">
        <v>35</v>
      </c>
      <c r="AJ380" s="69"/>
      <c r="AK380" s="488"/>
      <c r="AL380" s="112"/>
      <c r="AM380" s="54"/>
      <c r="AN380" s="54"/>
      <c r="AO380" s="54"/>
      <c r="AP380" s="54"/>
      <c r="AQ380" s="54"/>
      <c r="AR380" s="54"/>
      <c r="AS380" s="505"/>
      <c r="AT380" s="608"/>
      <c r="AU380" s="271"/>
      <c r="AY380" s="291"/>
      <c r="BB380" s="291"/>
      <c r="BD380" s="291"/>
      <c r="BH380" s="291"/>
      <c r="BI380" s="558"/>
      <c r="BJ380" s="567"/>
      <c r="BK380" s="597"/>
      <c r="BL380" s="588"/>
    </row>
    <row r="381" spans="1:64" s="4" customFormat="1" ht="12" customHeight="1" x14ac:dyDescent="0.2">
      <c r="A381" s="63" t="s">
        <v>255</v>
      </c>
      <c r="B381" s="63"/>
      <c r="C381" s="63"/>
      <c r="D381" s="670" t="s">
        <v>269</v>
      </c>
      <c r="E381" s="670"/>
      <c r="F381" s="670"/>
      <c r="G381" s="670"/>
      <c r="H381" s="670"/>
      <c r="I381" s="670"/>
      <c r="J381" s="670"/>
      <c r="K381" s="670"/>
      <c r="L381" s="670"/>
      <c r="M381" s="63" t="s">
        <v>261</v>
      </c>
      <c r="N381" s="63"/>
      <c r="O381" s="63"/>
      <c r="P381" s="63"/>
      <c r="Q381" s="63"/>
      <c r="R381" s="63"/>
      <c r="S381" s="63"/>
      <c r="T381" s="63"/>
      <c r="U381" s="63"/>
      <c r="V381" s="63"/>
      <c r="W381" s="63"/>
      <c r="X381" s="63"/>
      <c r="Y381" s="63"/>
      <c r="Z381" s="63"/>
      <c r="AA381" s="63"/>
      <c r="AB381" s="63"/>
      <c r="AC381" s="63"/>
      <c r="AD381" s="63"/>
      <c r="AE381" s="63"/>
      <c r="AF381" s="63"/>
      <c r="AG381" s="63"/>
      <c r="AH381" s="63"/>
      <c r="AI381" s="65">
        <v>75</v>
      </c>
      <c r="AJ381" s="69"/>
      <c r="AK381" s="485"/>
      <c r="AL381" s="48"/>
      <c r="AM381" s="45"/>
      <c r="AN381" s="45"/>
      <c r="AO381" s="45"/>
      <c r="AP381" s="45"/>
      <c r="AQ381" s="45"/>
      <c r="AR381" s="45"/>
      <c r="AS381" s="503"/>
      <c r="AT381" s="460"/>
      <c r="AU381" s="16"/>
      <c r="AY381" s="454"/>
      <c r="BB381" s="454"/>
      <c r="BD381" s="454"/>
      <c r="BH381" s="454"/>
      <c r="BI381" s="552"/>
      <c r="BJ381" s="561"/>
      <c r="BK381" s="591"/>
      <c r="BL381" s="582"/>
    </row>
    <row r="382" spans="1:64" s="4" customFormat="1" ht="12" x14ac:dyDescent="0.2">
      <c r="A382" s="55" t="s">
        <v>274</v>
      </c>
      <c r="B382" s="55"/>
      <c r="C382" s="55"/>
      <c r="D382" s="667"/>
      <c r="E382" s="667"/>
      <c r="F382" s="667"/>
      <c r="G382" s="667"/>
      <c r="H382" s="667"/>
      <c r="I382" s="667"/>
      <c r="J382" s="667"/>
      <c r="K382" s="667"/>
      <c r="L382" s="667"/>
      <c r="M382" s="55" t="s">
        <v>262</v>
      </c>
      <c r="N382" s="55"/>
      <c r="O382" s="55"/>
      <c r="P382" s="55"/>
      <c r="Q382" s="55"/>
      <c r="R382" s="55"/>
      <c r="S382" s="55"/>
      <c r="T382" s="55"/>
      <c r="U382" s="55"/>
      <c r="V382" s="55"/>
      <c r="W382" s="55"/>
      <c r="X382" s="55"/>
      <c r="Y382" s="55"/>
      <c r="Z382" s="55"/>
      <c r="AA382" s="55"/>
      <c r="AB382" s="55"/>
      <c r="AC382" s="55"/>
      <c r="AD382" s="55"/>
      <c r="AE382" s="55"/>
      <c r="AF382" s="55"/>
      <c r="AG382" s="55"/>
      <c r="AH382" s="55"/>
      <c r="AI382" s="57">
        <v>125</v>
      </c>
      <c r="AJ382" s="69"/>
      <c r="AK382" s="485"/>
      <c r="AL382" s="48"/>
      <c r="AM382" s="45"/>
      <c r="AN382" s="45"/>
      <c r="AO382" s="45"/>
      <c r="AP382" s="45"/>
      <c r="AQ382" s="45"/>
      <c r="AR382" s="45"/>
      <c r="AS382" s="503"/>
      <c r="AT382" s="460"/>
      <c r="AU382" s="16"/>
      <c r="AY382" s="454"/>
      <c r="BB382" s="454"/>
      <c r="BD382" s="454"/>
      <c r="BH382" s="454"/>
      <c r="BI382" s="552"/>
      <c r="BJ382" s="561"/>
      <c r="BK382" s="591"/>
      <c r="BL382" s="582"/>
    </row>
    <row r="383" spans="1:64" s="4" customFormat="1" ht="12" x14ac:dyDescent="0.2">
      <c r="A383" s="55" t="s">
        <v>275</v>
      </c>
      <c r="B383" s="55"/>
      <c r="C383" s="55"/>
      <c r="D383" s="667"/>
      <c r="E383" s="667"/>
      <c r="F383" s="667"/>
      <c r="G383" s="667"/>
      <c r="H383" s="667"/>
      <c r="I383" s="667"/>
      <c r="J383" s="667"/>
      <c r="K383" s="667"/>
      <c r="L383" s="667"/>
      <c r="M383" s="55" t="s">
        <v>263</v>
      </c>
      <c r="N383" s="55"/>
      <c r="O383" s="55"/>
      <c r="P383" s="55"/>
      <c r="Q383" s="55"/>
      <c r="R383" s="55"/>
      <c r="S383" s="55"/>
      <c r="T383" s="55"/>
      <c r="U383" s="55"/>
      <c r="V383" s="55"/>
      <c r="W383" s="55"/>
      <c r="X383" s="55"/>
      <c r="Y383" s="55"/>
      <c r="Z383" s="55"/>
      <c r="AA383" s="55"/>
      <c r="AB383" s="55"/>
      <c r="AC383" s="55"/>
      <c r="AD383" s="55"/>
      <c r="AE383" s="55"/>
      <c r="AF383" s="55"/>
      <c r="AG383" s="55"/>
      <c r="AH383" s="55"/>
      <c r="AI383" s="57">
        <v>200</v>
      </c>
      <c r="AJ383" s="69"/>
      <c r="AK383" s="485"/>
      <c r="AL383" s="48"/>
      <c r="AM383" s="45"/>
      <c r="AN383" s="45"/>
      <c r="AO383" s="45"/>
      <c r="AP383" s="45"/>
      <c r="AQ383" s="45"/>
      <c r="AR383" s="45"/>
      <c r="AS383" s="503"/>
      <c r="AT383" s="460"/>
      <c r="AU383" s="16"/>
      <c r="AY383" s="454"/>
      <c r="BB383" s="454"/>
      <c r="BD383" s="454"/>
      <c r="BH383" s="454"/>
      <c r="BI383" s="552"/>
      <c r="BJ383" s="561"/>
      <c r="BK383" s="591"/>
      <c r="BL383" s="582"/>
    </row>
    <row r="384" spans="1:64" s="4" customFormat="1" ht="12" x14ac:dyDescent="0.2">
      <c r="A384" s="55" t="s">
        <v>276</v>
      </c>
      <c r="B384" s="55"/>
      <c r="C384" s="55"/>
      <c r="D384" s="667"/>
      <c r="E384" s="667"/>
      <c r="F384" s="667"/>
      <c r="G384" s="667"/>
      <c r="H384" s="667"/>
      <c r="I384" s="667"/>
      <c r="J384" s="667"/>
      <c r="K384" s="667"/>
      <c r="L384" s="667"/>
      <c r="M384" s="55" t="s">
        <v>264</v>
      </c>
      <c r="N384" s="55"/>
      <c r="O384" s="55"/>
      <c r="P384" s="55"/>
      <c r="Q384" s="55"/>
      <c r="R384" s="55"/>
      <c r="S384" s="55"/>
      <c r="T384" s="55"/>
      <c r="U384" s="55"/>
      <c r="V384" s="55"/>
      <c r="W384" s="55"/>
      <c r="X384" s="55"/>
      <c r="Y384" s="55"/>
      <c r="Z384" s="55"/>
      <c r="AA384" s="55"/>
      <c r="AB384" s="55"/>
      <c r="AC384" s="55"/>
      <c r="AD384" s="55"/>
      <c r="AE384" s="55"/>
      <c r="AF384" s="55"/>
      <c r="AG384" s="55"/>
      <c r="AH384" s="55"/>
      <c r="AI384" s="57">
        <v>225</v>
      </c>
      <c r="AJ384" s="69"/>
      <c r="AK384" s="485"/>
      <c r="AL384" s="48"/>
      <c r="AM384" s="45"/>
      <c r="AN384" s="45"/>
      <c r="AO384" s="45"/>
      <c r="AP384" s="45"/>
      <c r="AQ384" s="45"/>
      <c r="AR384" s="45"/>
      <c r="AS384" s="503"/>
      <c r="AT384" s="460"/>
      <c r="AU384" s="16"/>
      <c r="AY384" s="454"/>
      <c r="BB384" s="454"/>
      <c r="BD384" s="454"/>
      <c r="BH384" s="454"/>
      <c r="BI384" s="552"/>
      <c r="BJ384" s="561"/>
      <c r="BK384" s="591"/>
      <c r="BL384" s="582"/>
    </row>
    <row r="385" spans="1:64" s="4" customFormat="1" ht="12" x14ac:dyDescent="0.2">
      <c r="A385" s="55" t="s">
        <v>277</v>
      </c>
      <c r="B385" s="55"/>
      <c r="C385" s="55"/>
      <c r="D385" s="667"/>
      <c r="E385" s="667"/>
      <c r="F385" s="667"/>
      <c r="G385" s="667"/>
      <c r="H385" s="667"/>
      <c r="I385" s="667"/>
      <c r="J385" s="667"/>
      <c r="K385" s="667"/>
      <c r="L385" s="667"/>
      <c r="M385" s="55" t="s">
        <v>265</v>
      </c>
      <c r="N385" s="55"/>
      <c r="O385" s="55"/>
      <c r="P385" s="55"/>
      <c r="Q385" s="55"/>
      <c r="R385" s="55"/>
      <c r="S385" s="55"/>
      <c r="T385" s="55"/>
      <c r="U385" s="55"/>
      <c r="V385" s="55"/>
      <c r="W385" s="55"/>
      <c r="X385" s="55"/>
      <c r="Y385" s="55"/>
      <c r="Z385" s="55"/>
      <c r="AA385" s="55"/>
      <c r="AB385" s="55"/>
      <c r="AC385" s="55"/>
      <c r="AD385" s="55"/>
      <c r="AE385" s="55"/>
      <c r="AF385" s="55"/>
      <c r="AG385" s="55"/>
      <c r="AH385" s="55"/>
      <c r="AI385" s="57">
        <v>75</v>
      </c>
      <c r="AJ385" s="69"/>
      <c r="AK385" s="485"/>
      <c r="AL385" s="48"/>
      <c r="AM385" s="45"/>
      <c r="AN385" s="45"/>
      <c r="AO385" s="45"/>
      <c r="AP385" s="45"/>
      <c r="AQ385" s="45"/>
      <c r="AR385" s="45"/>
      <c r="AS385" s="503"/>
      <c r="AT385" s="460"/>
      <c r="AU385" s="16"/>
      <c r="AY385" s="454"/>
      <c r="BB385" s="454"/>
      <c r="BD385" s="454"/>
      <c r="BH385" s="454"/>
      <c r="BI385" s="552"/>
      <c r="BJ385" s="561"/>
      <c r="BK385" s="591"/>
      <c r="BL385" s="582"/>
    </row>
    <row r="386" spans="1:64" s="4" customFormat="1" ht="12" x14ac:dyDescent="0.2">
      <c r="A386" s="55" t="s">
        <v>278</v>
      </c>
      <c r="B386" s="55"/>
      <c r="C386" s="55"/>
      <c r="D386" s="667"/>
      <c r="E386" s="667"/>
      <c r="F386" s="667"/>
      <c r="G386" s="667"/>
      <c r="H386" s="667"/>
      <c r="I386" s="667"/>
      <c r="J386" s="667"/>
      <c r="K386" s="667"/>
      <c r="L386" s="667"/>
      <c r="M386" s="55" t="s">
        <v>266</v>
      </c>
      <c r="N386" s="55"/>
      <c r="O386" s="55"/>
      <c r="P386" s="55"/>
      <c r="Q386" s="55"/>
      <c r="R386" s="55"/>
      <c r="S386" s="55"/>
      <c r="T386" s="55"/>
      <c r="U386" s="55"/>
      <c r="V386" s="55"/>
      <c r="W386" s="55"/>
      <c r="X386" s="55"/>
      <c r="Y386" s="55"/>
      <c r="Z386" s="55"/>
      <c r="AA386" s="55"/>
      <c r="AB386" s="55"/>
      <c r="AC386" s="55"/>
      <c r="AD386" s="55"/>
      <c r="AE386" s="55"/>
      <c r="AF386" s="55"/>
      <c r="AG386" s="55"/>
      <c r="AH386" s="55"/>
      <c r="AI386" s="57">
        <v>125</v>
      </c>
      <c r="AJ386" s="69"/>
      <c r="AK386" s="485"/>
      <c r="AL386" s="48"/>
      <c r="AM386" s="45"/>
      <c r="AN386" s="45"/>
      <c r="AO386" s="45"/>
      <c r="AP386" s="45"/>
      <c r="AQ386" s="45"/>
      <c r="AR386" s="45"/>
      <c r="AS386" s="503"/>
      <c r="AT386" s="460"/>
      <c r="AU386" s="16"/>
      <c r="AY386" s="454"/>
      <c r="BB386" s="454"/>
      <c r="BD386" s="454"/>
      <c r="BH386" s="454"/>
      <c r="BI386" s="552"/>
      <c r="BJ386" s="561"/>
      <c r="BK386" s="591"/>
      <c r="BL386" s="582"/>
    </row>
    <row r="387" spans="1:64" s="4" customFormat="1" ht="12" x14ac:dyDescent="0.2">
      <c r="A387" s="55" t="s">
        <v>279</v>
      </c>
      <c r="B387" s="55"/>
      <c r="C387" s="55"/>
      <c r="D387" s="667"/>
      <c r="E387" s="667"/>
      <c r="F387" s="667"/>
      <c r="G387" s="667"/>
      <c r="H387" s="667"/>
      <c r="I387" s="667"/>
      <c r="J387" s="667"/>
      <c r="K387" s="667"/>
      <c r="L387" s="667"/>
      <c r="M387" s="55" t="s">
        <v>267</v>
      </c>
      <c r="N387" s="55"/>
      <c r="O387" s="55"/>
      <c r="P387" s="55"/>
      <c r="Q387" s="55"/>
      <c r="R387" s="55"/>
      <c r="S387" s="55"/>
      <c r="T387" s="55"/>
      <c r="U387" s="55"/>
      <c r="V387" s="55"/>
      <c r="W387" s="55"/>
      <c r="X387" s="55"/>
      <c r="Y387" s="55"/>
      <c r="Z387" s="55"/>
      <c r="AA387" s="55"/>
      <c r="AB387" s="55"/>
      <c r="AC387" s="55"/>
      <c r="AD387" s="55"/>
      <c r="AE387" s="55"/>
      <c r="AF387" s="55"/>
      <c r="AG387" s="55"/>
      <c r="AH387" s="55"/>
      <c r="AI387" s="57">
        <v>200</v>
      </c>
      <c r="AJ387" s="69"/>
      <c r="AK387" s="485"/>
      <c r="AL387" s="48"/>
      <c r="AM387" s="45"/>
      <c r="AN387" s="45"/>
      <c r="AO387" s="45"/>
      <c r="AP387" s="45"/>
      <c r="AQ387" s="45"/>
      <c r="AR387" s="45"/>
      <c r="AS387" s="503"/>
      <c r="AT387" s="460"/>
      <c r="AU387" s="16"/>
      <c r="AY387" s="454"/>
      <c r="BB387" s="454"/>
      <c r="BD387" s="454"/>
      <c r="BH387" s="454"/>
      <c r="BI387" s="552"/>
      <c r="BJ387" s="561"/>
      <c r="BK387" s="591"/>
      <c r="BL387" s="582"/>
    </row>
    <row r="388" spans="1:64" s="4" customFormat="1" ht="12" x14ac:dyDescent="0.2">
      <c r="A388" s="55" t="s">
        <v>280</v>
      </c>
      <c r="B388" s="55"/>
      <c r="C388" s="55"/>
      <c r="D388" s="667"/>
      <c r="E388" s="667"/>
      <c r="F388" s="667"/>
      <c r="G388" s="667"/>
      <c r="H388" s="667"/>
      <c r="I388" s="667"/>
      <c r="J388" s="667"/>
      <c r="K388" s="667"/>
      <c r="L388" s="667"/>
      <c r="M388" s="55" t="s">
        <v>268</v>
      </c>
      <c r="N388" s="55"/>
      <c r="O388" s="55"/>
      <c r="P388" s="55"/>
      <c r="Q388" s="55"/>
      <c r="R388" s="55"/>
      <c r="S388" s="55"/>
      <c r="T388" s="55"/>
      <c r="U388" s="55"/>
      <c r="V388" s="55"/>
      <c r="W388" s="55"/>
      <c r="X388" s="55"/>
      <c r="Y388" s="55"/>
      <c r="Z388" s="55"/>
      <c r="AA388" s="55"/>
      <c r="AB388" s="55"/>
      <c r="AC388" s="55"/>
      <c r="AD388" s="55"/>
      <c r="AE388" s="55"/>
      <c r="AF388" s="55"/>
      <c r="AG388" s="55"/>
      <c r="AH388" s="55"/>
      <c r="AI388" s="57">
        <v>225</v>
      </c>
      <c r="AJ388" s="69"/>
      <c r="AK388" s="485"/>
      <c r="AL388" s="48"/>
      <c r="AM388" s="45"/>
      <c r="AN388" s="45"/>
      <c r="AO388" s="45"/>
      <c r="AP388" s="45"/>
      <c r="AQ388" s="45"/>
      <c r="AR388" s="45"/>
      <c r="AS388" s="503"/>
      <c r="AT388" s="460"/>
      <c r="AU388" s="16"/>
      <c r="AY388" s="454"/>
      <c r="BB388" s="454"/>
      <c r="BD388" s="454"/>
      <c r="BH388" s="454"/>
      <c r="BI388" s="552"/>
      <c r="BJ388" s="561"/>
      <c r="BK388" s="591"/>
      <c r="BL388" s="582"/>
    </row>
    <row r="389" spans="1:64" s="4" customFormat="1" ht="12" customHeight="1" x14ac:dyDescent="0.2">
      <c r="A389" s="55" t="s">
        <v>281</v>
      </c>
      <c r="B389" s="55"/>
      <c r="C389" s="55"/>
      <c r="D389" s="667" t="s">
        <v>271</v>
      </c>
      <c r="E389" s="667"/>
      <c r="F389" s="667"/>
      <c r="G389" s="667"/>
      <c r="H389" s="667"/>
      <c r="I389" s="667"/>
      <c r="J389" s="667"/>
      <c r="K389" s="667"/>
      <c r="L389" s="667"/>
      <c r="M389" s="55" t="s">
        <v>261</v>
      </c>
      <c r="N389" s="55"/>
      <c r="O389" s="55"/>
      <c r="P389" s="55"/>
      <c r="Q389" s="55"/>
      <c r="R389" s="55"/>
      <c r="S389" s="55"/>
      <c r="T389" s="55"/>
      <c r="U389" s="55"/>
      <c r="V389" s="55"/>
      <c r="W389" s="55"/>
      <c r="X389" s="55"/>
      <c r="Y389" s="55"/>
      <c r="Z389" s="55"/>
      <c r="AA389" s="55"/>
      <c r="AB389" s="55"/>
      <c r="AC389" s="55"/>
      <c r="AD389" s="55"/>
      <c r="AE389" s="55"/>
      <c r="AF389" s="55"/>
      <c r="AG389" s="55"/>
      <c r="AH389" s="55"/>
      <c r="AI389" s="57">
        <v>100</v>
      </c>
      <c r="AJ389" s="69"/>
      <c r="AK389" s="485"/>
      <c r="AL389" s="48"/>
      <c r="AM389" s="45"/>
      <c r="AN389" s="45"/>
      <c r="AO389" s="45"/>
      <c r="AP389" s="45"/>
      <c r="AQ389" s="45"/>
      <c r="AR389" s="45"/>
      <c r="AS389" s="503"/>
      <c r="AT389" s="460"/>
      <c r="AU389" s="16"/>
      <c r="AY389" s="454"/>
      <c r="BB389" s="454"/>
      <c r="BD389" s="454"/>
      <c r="BH389" s="454"/>
      <c r="BI389" s="552"/>
      <c r="BJ389" s="561"/>
      <c r="BK389" s="591"/>
      <c r="BL389" s="582"/>
    </row>
    <row r="390" spans="1:64" s="4" customFormat="1" ht="12" x14ac:dyDescent="0.2">
      <c r="A390" s="55" t="s">
        <v>282</v>
      </c>
      <c r="B390" s="55"/>
      <c r="C390" s="55"/>
      <c r="D390" s="667"/>
      <c r="E390" s="667"/>
      <c r="F390" s="667"/>
      <c r="G390" s="667"/>
      <c r="H390" s="667"/>
      <c r="I390" s="667"/>
      <c r="J390" s="667"/>
      <c r="K390" s="667"/>
      <c r="L390" s="667"/>
      <c r="M390" s="55" t="s">
        <v>262</v>
      </c>
      <c r="N390" s="55"/>
      <c r="O390" s="55"/>
      <c r="P390" s="55"/>
      <c r="Q390" s="55"/>
      <c r="R390" s="55"/>
      <c r="S390" s="55"/>
      <c r="T390" s="55"/>
      <c r="U390" s="55"/>
      <c r="V390" s="55"/>
      <c r="W390" s="55"/>
      <c r="X390" s="55"/>
      <c r="Y390" s="55"/>
      <c r="Z390" s="55"/>
      <c r="AA390" s="55"/>
      <c r="AB390" s="55"/>
      <c r="AC390" s="55"/>
      <c r="AD390" s="55"/>
      <c r="AE390" s="55"/>
      <c r="AF390" s="55"/>
      <c r="AG390" s="55"/>
      <c r="AH390" s="55"/>
      <c r="AI390" s="57">
        <v>175</v>
      </c>
      <c r="AJ390" s="69"/>
      <c r="AK390" s="485"/>
      <c r="AL390" s="48"/>
      <c r="AM390" s="45"/>
      <c r="AN390" s="45"/>
      <c r="AO390" s="45"/>
      <c r="AP390" s="45"/>
      <c r="AQ390" s="45"/>
      <c r="AR390" s="45"/>
      <c r="AS390" s="503"/>
      <c r="AT390" s="460"/>
      <c r="AU390" s="16"/>
      <c r="AY390" s="454"/>
      <c r="BB390" s="454"/>
      <c r="BD390" s="454"/>
      <c r="BH390" s="454"/>
      <c r="BI390" s="552"/>
      <c r="BJ390" s="561"/>
      <c r="BK390" s="591"/>
      <c r="BL390" s="582"/>
    </row>
    <row r="391" spans="1:64" s="4" customFormat="1" ht="12" x14ac:dyDescent="0.2">
      <c r="A391" s="55" t="s">
        <v>283</v>
      </c>
      <c r="B391" s="55"/>
      <c r="C391" s="55"/>
      <c r="D391" s="667"/>
      <c r="E391" s="667"/>
      <c r="F391" s="667"/>
      <c r="G391" s="667"/>
      <c r="H391" s="667"/>
      <c r="I391" s="667"/>
      <c r="J391" s="667"/>
      <c r="K391" s="667"/>
      <c r="L391" s="667"/>
      <c r="M391" s="55" t="s">
        <v>263</v>
      </c>
      <c r="N391" s="55"/>
      <c r="O391" s="55"/>
      <c r="P391" s="55"/>
      <c r="Q391" s="55"/>
      <c r="R391" s="55"/>
      <c r="S391" s="55"/>
      <c r="T391" s="55"/>
      <c r="U391" s="55"/>
      <c r="V391" s="55"/>
      <c r="W391" s="55"/>
      <c r="X391" s="55"/>
      <c r="Y391" s="55"/>
      <c r="Z391" s="55"/>
      <c r="AA391" s="55"/>
      <c r="AB391" s="55"/>
      <c r="AC391" s="55"/>
      <c r="AD391" s="55"/>
      <c r="AE391" s="55"/>
      <c r="AF391" s="55"/>
      <c r="AG391" s="55"/>
      <c r="AH391" s="55"/>
      <c r="AI391" s="57">
        <v>250</v>
      </c>
      <c r="AJ391" s="69"/>
      <c r="AK391" s="485"/>
      <c r="AL391" s="48"/>
      <c r="AM391" s="45"/>
      <c r="AN391" s="45"/>
      <c r="AO391" s="45"/>
      <c r="AP391" s="45"/>
      <c r="AQ391" s="45"/>
      <c r="AR391" s="45"/>
      <c r="AS391" s="503"/>
      <c r="AT391" s="460"/>
      <c r="AU391" s="16"/>
      <c r="AY391" s="454"/>
      <c r="BB391" s="454"/>
      <c r="BD391" s="454"/>
      <c r="BH391" s="454"/>
      <c r="BI391" s="552"/>
      <c r="BJ391" s="561"/>
      <c r="BK391" s="591"/>
      <c r="BL391" s="582"/>
    </row>
    <row r="392" spans="1:64" s="4" customFormat="1" ht="12" x14ac:dyDescent="0.2">
      <c r="A392" s="55" t="s">
        <v>284</v>
      </c>
      <c r="B392" s="55"/>
      <c r="C392" s="55"/>
      <c r="D392" s="667"/>
      <c r="E392" s="667"/>
      <c r="F392" s="667"/>
      <c r="G392" s="667"/>
      <c r="H392" s="667"/>
      <c r="I392" s="667"/>
      <c r="J392" s="667"/>
      <c r="K392" s="667"/>
      <c r="L392" s="667"/>
      <c r="M392" s="55" t="s">
        <v>264</v>
      </c>
      <c r="N392" s="55"/>
      <c r="O392" s="55"/>
      <c r="P392" s="55"/>
      <c r="Q392" s="55"/>
      <c r="R392" s="55"/>
      <c r="S392" s="55"/>
      <c r="T392" s="55"/>
      <c r="U392" s="55"/>
      <c r="V392" s="55"/>
      <c r="W392" s="55"/>
      <c r="X392" s="55"/>
      <c r="Y392" s="55"/>
      <c r="Z392" s="55"/>
      <c r="AA392" s="55"/>
      <c r="AB392" s="55"/>
      <c r="AC392" s="55"/>
      <c r="AD392" s="55"/>
      <c r="AE392" s="55"/>
      <c r="AF392" s="55"/>
      <c r="AG392" s="55"/>
      <c r="AH392" s="55"/>
      <c r="AI392" s="57">
        <v>350</v>
      </c>
      <c r="AJ392" s="69"/>
      <c r="AK392" s="485"/>
      <c r="AL392" s="48"/>
      <c r="AM392" s="45"/>
      <c r="AN392" s="45"/>
      <c r="AO392" s="45"/>
      <c r="AP392" s="45"/>
      <c r="AQ392" s="45"/>
      <c r="AR392" s="45"/>
      <c r="AS392" s="503"/>
      <c r="AT392" s="460"/>
      <c r="AU392" s="16"/>
      <c r="AY392" s="454"/>
      <c r="BB392" s="454"/>
      <c r="BD392" s="454"/>
      <c r="BH392" s="454"/>
      <c r="BI392" s="552"/>
      <c r="BJ392" s="561"/>
      <c r="BK392" s="591"/>
      <c r="BL392" s="582"/>
    </row>
    <row r="393" spans="1:64" s="4" customFormat="1" ht="12" x14ac:dyDescent="0.2">
      <c r="A393" s="55" t="s">
        <v>285</v>
      </c>
      <c r="B393" s="55"/>
      <c r="C393" s="55"/>
      <c r="D393" s="667"/>
      <c r="E393" s="667"/>
      <c r="F393" s="667"/>
      <c r="G393" s="667"/>
      <c r="H393" s="667"/>
      <c r="I393" s="667"/>
      <c r="J393" s="667"/>
      <c r="K393" s="667"/>
      <c r="L393" s="667"/>
      <c r="M393" s="55" t="s">
        <v>265</v>
      </c>
      <c r="N393" s="55"/>
      <c r="O393" s="55"/>
      <c r="P393" s="55"/>
      <c r="Q393" s="55"/>
      <c r="R393" s="55"/>
      <c r="S393" s="55"/>
      <c r="T393" s="55"/>
      <c r="U393" s="55"/>
      <c r="V393" s="55"/>
      <c r="W393" s="55"/>
      <c r="X393" s="55"/>
      <c r="Y393" s="55"/>
      <c r="Z393" s="55"/>
      <c r="AA393" s="55"/>
      <c r="AB393" s="55"/>
      <c r="AC393" s="55"/>
      <c r="AD393" s="55"/>
      <c r="AE393" s="55"/>
      <c r="AF393" s="55"/>
      <c r="AG393" s="55"/>
      <c r="AH393" s="55"/>
      <c r="AI393" s="57">
        <v>100</v>
      </c>
      <c r="AJ393" s="69"/>
      <c r="AK393" s="485"/>
      <c r="AL393" s="48"/>
      <c r="AM393" s="45"/>
      <c r="AN393" s="45"/>
      <c r="AO393" s="45"/>
      <c r="AP393" s="45"/>
      <c r="AQ393" s="45"/>
      <c r="AR393" s="45"/>
      <c r="AS393" s="503"/>
      <c r="AT393" s="460"/>
      <c r="AU393" s="16"/>
      <c r="AY393" s="454"/>
      <c r="BB393" s="454"/>
      <c r="BD393" s="454"/>
      <c r="BH393" s="454"/>
      <c r="BI393" s="552"/>
      <c r="BJ393" s="561"/>
      <c r="BK393" s="591"/>
      <c r="BL393" s="582"/>
    </row>
    <row r="394" spans="1:64" s="4" customFormat="1" ht="12" x14ac:dyDescent="0.2">
      <c r="A394" s="55" t="s">
        <v>286</v>
      </c>
      <c r="B394" s="55"/>
      <c r="C394" s="55"/>
      <c r="D394" s="667"/>
      <c r="E394" s="667"/>
      <c r="F394" s="667"/>
      <c r="G394" s="667"/>
      <c r="H394" s="667"/>
      <c r="I394" s="667"/>
      <c r="J394" s="667"/>
      <c r="K394" s="667"/>
      <c r="L394" s="667"/>
      <c r="M394" s="55" t="s">
        <v>266</v>
      </c>
      <c r="N394" s="55"/>
      <c r="O394" s="55"/>
      <c r="P394" s="55"/>
      <c r="Q394" s="55"/>
      <c r="R394" s="55"/>
      <c r="S394" s="55"/>
      <c r="T394" s="55"/>
      <c r="U394" s="55"/>
      <c r="V394" s="55"/>
      <c r="W394" s="55"/>
      <c r="X394" s="55"/>
      <c r="Y394" s="55"/>
      <c r="Z394" s="55"/>
      <c r="AA394" s="55"/>
      <c r="AB394" s="55"/>
      <c r="AC394" s="55"/>
      <c r="AD394" s="55"/>
      <c r="AE394" s="55"/>
      <c r="AF394" s="55"/>
      <c r="AG394" s="55"/>
      <c r="AH394" s="55"/>
      <c r="AI394" s="57">
        <v>175</v>
      </c>
      <c r="AJ394" s="69"/>
      <c r="AK394" s="485"/>
      <c r="AL394" s="48"/>
      <c r="AM394" s="45"/>
      <c r="AN394" s="45"/>
      <c r="AO394" s="45"/>
      <c r="AP394" s="45"/>
      <c r="AQ394" s="45"/>
      <c r="AR394" s="45"/>
      <c r="AS394" s="503"/>
      <c r="AT394" s="460"/>
      <c r="AU394" s="16"/>
      <c r="AY394" s="454"/>
      <c r="BB394" s="454"/>
      <c r="BD394" s="454"/>
      <c r="BH394" s="454"/>
      <c r="BI394" s="552"/>
      <c r="BJ394" s="561"/>
      <c r="BK394" s="591"/>
      <c r="BL394" s="582"/>
    </row>
    <row r="395" spans="1:64" s="4" customFormat="1" ht="12" x14ac:dyDescent="0.2">
      <c r="A395" s="55" t="s">
        <v>287</v>
      </c>
      <c r="B395" s="55"/>
      <c r="C395" s="55"/>
      <c r="D395" s="667"/>
      <c r="E395" s="667"/>
      <c r="F395" s="667"/>
      <c r="G395" s="667"/>
      <c r="H395" s="667"/>
      <c r="I395" s="667"/>
      <c r="J395" s="667"/>
      <c r="K395" s="667"/>
      <c r="L395" s="667"/>
      <c r="M395" s="55" t="s">
        <v>267</v>
      </c>
      <c r="N395" s="55"/>
      <c r="O395" s="55"/>
      <c r="P395" s="55"/>
      <c r="Q395" s="55"/>
      <c r="R395" s="55"/>
      <c r="S395" s="55"/>
      <c r="T395" s="55"/>
      <c r="U395" s="55"/>
      <c r="V395" s="55"/>
      <c r="W395" s="55"/>
      <c r="X395" s="55"/>
      <c r="Y395" s="55"/>
      <c r="Z395" s="55"/>
      <c r="AA395" s="55"/>
      <c r="AB395" s="55"/>
      <c r="AC395" s="55"/>
      <c r="AD395" s="55"/>
      <c r="AE395" s="55"/>
      <c r="AF395" s="55"/>
      <c r="AG395" s="55"/>
      <c r="AH395" s="55"/>
      <c r="AI395" s="57">
        <v>250</v>
      </c>
      <c r="AJ395" s="69"/>
      <c r="AK395" s="485"/>
      <c r="AL395" s="48"/>
      <c r="AM395" s="45"/>
      <c r="AN395" s="45"/>
      <c r="AO395" s="45"/>
      <c r="AP395" s="45"/>
      <c r="AQ395" s="45"/>
      <c r="AR395" s="45"/>
      <c r="AS395" s="503"/>
      <c r="AT395" s="460"/>
      <c r="AU395" s="16"/>
      <c r="AY395" s="454"/>
      <c r="BB395" s="454"/>
      <c r="BD395" s="454"/>
      <c r="BH395" s="454"/>
      <c r="BI395" s="552"/>
      <c r="BJ395" s="561"/>
      <c r="BK395" s="591"/>
      <c r="BL395" s="582"/>
    </row>
    <row r="396" spans="1:64" s="4" customFormat="1" ht="12" x14ac:dyDescent="0.2">
      <c r="A396" s="55" t="s">
        <v>288</v>
      </c>
      <c r="B396" s="55"/>
      <c r="C396" s="55"/>
      <c r="D396" s="667"/>
      <c r="E396" s="667"/>
      <c r="F396" s="667"/>
      <c r="G396" s="667"/>
      <c r="H396" s="667"/>
      <c r="I396" s="667"/>
      <c r="J396" s="667"/>
      <c r="K396" s="667"/>
      <c r="L396" s="667"/>
      <c r="M396" s="55" t="s">
        <v>268</v>
      </c>
      <c r="N396" s="55"/>
      <c r="O396" s="55"/>
      <c r="P396" s="55"/>
      <c r="Q396" s="55"/>
      <c r="R396" s="55"/>
      <c r="S396" s="55"/>
      <c r="T396" s="55"/>
      <c r="U396" s="55"/>
      <c r="V396" s="55"/>
      <c r="W396" s="55"/>
      <c r="X396" s="55"/>
      <c r="Y396" s="55"/>
      <c r="Z396" s="55"/>
      <c r="AA396" s="55"/>
      <c r="AB396" s="55"/>
      <c r="AC396" s="55"/>
      <c r="AD396" s="55"/>
      <c r="AE396" s="55"/>
      <c r="AF396" s="55"/>
      <c r="AG396" s="55"/>
      <c r="AH396" s="55"/>
      <c r="AI396" s="57">
        <v>350</v>
      </c>
      <c r="AJ396" s="69"/>
      <c r="AK396" s="485"/>
      <c r="AL396" s="48"/>
      <c r="AM396" s="45"/>
      <c r="AN396" s="45"/>
      <c r="AO396" s="45"/>
      <c r="AP396" s="45"/>
      <c r="AQ396" s="45"/>
      <c r="AR396" s="45"/>
      <c r="AS396" s="503"/>
      <c r="AT396" s="460"/>
      <c r="AU396" s="16"/>
      <c r="AY396" s="454"/>
      <c r="BB396" s="454"/>
      <c r="BD396" s="454"/>
      <c r="BH396" s="454"/>
      <c r="BI396" s="552"/>
      <c r="BJ396" s="561"/>
      <c r="BK396" s="591"/>
      <c r="BL396" s="582"/>
    </row>
    <row r="397" spans="1:64" s="4" customFormat="1" ht="12" customHeight="1" x14ac:dyDescent="0.2">
      <c r="A397" s="55" t="s">
        <v>289</v>
      </c>
      <c r="B397" s="55"/>
      <c r="C397" s="55"/>
      <c r="D397" s="667" t="s">
        <v>270</v>
      </c>
      <c r="E397" s="667"/>
      <c r="F397" s="667"/>
      <c r="G397" s="667"/>
      <c r="H397" s="667"/>
      <c r="I397" s="667"/>
      <c r="J397" s="667"/>
      <c r="K397" s="667"/>
      <c r="L397" s="667"/>
      <c r="M397" s="55" t="s">
        <v>272</v>
      </c>
      <c r="N397" s="55"/>
      <c r="O397" s="55"/>
      <c r="P397" s="55"/>
      <c r="Q397" s="55"/>
      <c r="R397" s="55"/>
      <c r="S397" s="55"/>
      <c r="T397" s="55"/>
      <c r="U397" s="55"/>
      <c r="V397" s="55"/>
      <c r="W397" s="55"/>
      <c r="X397" s="55"/>
      <c r="Y397" s="55"/>
      <c r="Z397" s="55"/>
      <c r="AA397" s="55"/>
      <c r="AB397" s="55"/>
      <c r="AC397" s="55"/>
      <c r="AD397" s="55"/>
      <c r="AE397" s="55"/>
      <c r="AF397" s="55"/>
      <c r="AG397" s="55"/>
      <c r="AH397" s="55"/>
      <c r="AI397" s="57">
        <v>100</v>
      </c>
      <c r="AJ397" s="69"/>
      <c r="AK397" s="485"/>
      <c r="AL397" s="48"/>
      <c r="AM397" s="45"/>
      <c r="AN397" s="45"/>
      <c r="AO397" s="45"/>
      <c r="AP397" s="45"/>
      <c r="AQ397" s="45"/>
      <c r="AR397" s="45"/>
      <c r="AS397" s="503"/>
      <c r="AT397" s="460"/>
      <c r="AU397" s="16"/>
      <c r="AY397" s="454"/>
      <c r="BB397" s="454"/>
      <c r="BD397" s="454"/>
      <c r="BH397" s="454"/>
      <c r="BI397" s="552"/>
      <c r="BJ397" s="561"/>
      <c r="BK397" s="591"/>
      <c r="BL397" s="582"/>
    </row>
    <row r="398" spans="1:64" s="4" customFormat="1" ht="12" x14ac:dyDescent="0.2">
      <c r="A398" s="58" t="s">
        <v>290</v>
      </c>
      <c r="B398" s="58"/>
      <c r="C398" s="58"/>
      <c r="D398" s="668"/>
      <c r="E398" s="668"/>
      <c r="F398" s="668"/>
      <c r="G398" s="668"/>
      <c r="H398" s="668"/>
      <c r="I398" s="668"/>
      <c r="J398" s="668"/>
      <c r="K398" s="668"/>
      <c r="L398" s="668"/>
      <c r="M398" s="58" t="s">
        <v>273</v>
      </c>
      <c r="N398" s="58"/>
      <c r="O398" s="58"/>
      <c r="P398" s="58"/>
      <c r="Q398" s="58"/>
      <c r="R398" s="58"/>
      <c r="S398" s="58"/>
      <c r="T398" s="58"/>
      <c r="U398" s="58"/>
      <c r="V398" s="58"/>
      <c r="W398" s="58"/>
      <c r="X398" s="58"/>
      <c r="Y398" s="58"/>
      <c r="Z398" s="58"/>
      <c r="AA398" s="58"/>
      <c r="AB398" s="58"/>
      <c r="AC398" s="58"/>
      <c r="AD398" s="58"/>
      <c r="AE398" s="58"/>
      <c r="AF398" s="58"/>
      <c r="AG398" s="58"/>
      <c r="AH398" s="58"/>
      <c r="AI398" s="60">
        <v>175</v>
      </c>
      <c r="AJ398" s="47"/>
      <c r="AK398" s="485"/>
      <c r="AL398" s="48"/>
      <c r="AM398" s="45"/>
      <c r="AN398" s="45"/>
      <c r="AO398" s="45"/>
      <c r="AP398" s="45"/>
      <c r="AQ398" s="45"/>
      <c r="AR398" s="45"/>
      <c r="AS398" s="503"/>
      <c r="AT398" s="460"/>
      <c r="AU398" s="16"/>
      <c r="AY398" s="454"/>
      <c r="BB398" s="454"/>
      <c r="BD398" s="454"/>
      <c r="BH398" s="454"/>
      <c r="BI398" s="552"/>
      <c r="BJ398" s="561"/>
      <c r="BK398" s="591"/>
      <c r="BL398" s="582"/>
    </row>
    <row r="399" spans="1:64" s="4" customFormat="1" ht="12" x14ac:dyDescent="0.2">
      <c r="T399" s="6"/>
      <c r="AI399" s="47"/>
      <c r="AJ399" s="47"/>
      <c r="AK399" s="486"/>
      <c r="AL399" s="109"/>
      <c r="AM399" s="45"/>
      <c r="AN399" s="45"/>
      <c r="AO399" s="45"/>
      <c r="AP399" s="45"/>
      <c r="AQ399" s="45"/>
      <c r="AR399" s="45"/>
      <c r="AS399" s="503"/>
      <c r="AT399" s="460"/>
      <c r="AU399" s="16"/>
      <c r="AY399" s="454"/>
      <c r="BB399" s="454"/>
      <c r="BD399" s="454"/>
      <c r="BH399" s="454"/>
      <c r="BI399" s="552"/>
      <c r="BJ399" s="561"/>
      <c r="BK399" s="591"/>
      <c r="BL399" s="582"/>
    </row>
    <row r="400" spans="1:64" s="4" customFormat="1" ht="14.25" customHeight="1" x14ac:dyDescent="0.2">
      <c r="T400" s="6"/>
      <c r="AI400" s="47"/>
      <c r="AJ400" s="47"/>
      <c r="AK400" s="486"/>
      <c r="AL400" s="109"/>
      <c r="AM400" s="45"/>
      <c r="AN400" s="45"/>
      <c r="AO400" s="45"/>
      <c r="AP400" s="45"/>
      <c r="AQ400" s="45"/>
      <c r="AR400" s="45"/>
      <c r="AS400" s="503"/>
      <c r="AT400" s="460"/>
      <c r="AU400" s="16"/>
      <c r="AY400" s="454"/>
      <c r="BB400" s="454"/>
      <c r="BD400" s="454"/>
      <c r="BH400" s="454"/>
      <c r="BI400" s="552"/>
      <c r="BJ400" s="561"/>
      <c r="BK400" s="591"/>
      <c r="BL400" s="582"/>
    </row>
    <row r="401" spans="1:64" s="4" customFormat="1" ht="14.25" customHeight="1" x14ac:dyDescent="0.2">
      <c r="T401" s="6"/>
      <c r="AI401" s="47"/>
      <c r="AJ401" s="47"/>
      <c r="AK401" s="486"/>
      <c r="AL401" s="109"/>
      <c r="AM401" s="45"/>
      <c r="AN401" s="45"/>
      <c r="AO401" s="45"/>
      <c r="AP401" s="45"/>
      <c r="AQ401" s="45"/>
      <c r="AR401" s="45"/>
      <c r="AS401" s="503"/>
      <c r="AT401" s="460"/>
      <c r="AU401" s="16"/>
      <c r="AY401" s="454"/>
      <c r="BB401" s="454"/>
      <c r="BD401" s="454"/>
      <c r="BH401" s="454"/>
      <c r="BI401" s="552"/>
      <c r="BJ401" s="561"/>
      <c r="BK401" s="591"/>
      <c r="BL401" s="582"/>
    </row>
    <row r="402" spans="1:64" s="4" customFormat="1" ht="14.25" customHeight="1" x14ac:dyDescent="0.2">
      <c r="T402" s="6"/>
      <c r="AI402" s="47"/>
      <c r="AJ402" s="47"/>
      <c r="AK402" s="486"/>
      <c r="AL402" s="109"/>
      <c r="AM402" s="45"/>
      <c r="AN402" s="45"/>
      <c r="AO402" s="45"/>
      <c r="AP402" s="45"/>
      <c r="AQ402" s="45"/>
      <c r="AR402" s="45"/>
      <c r="AS402" s="503"/>
      <c r="AT402" s="460"/>
      <c r="AU402" s="16"/>
      <c r="AY402" s="454"/>
      <c r="BB402" s="454"/>
      <c r="BD402" s="454"/>
      <c r="BH402" s="454"/>
      <c r="BI402" s="552"/>
      <c r="BJ402" s="561"/>
      <c r="BK402" s="591"/>
      <c r="BL402" s="582"/>
    </row>
    <row r="403" spans="1:64" s="4" customFormat="1" ht="14.25" customHeight="1" x14ac:dyDescent="0.2">
      <c r="T403" s="6"/>
      <c r="AI403" s="47"/>
      <c r="AJ403" s="47"/>
      <c r="AK403" s="486"/>
      <c r="AL403" s="109"/>
      <c r="AM403" s="45"/>
      <c r="AN403" s="45"/>
      <c r="AO403" s="45"/>
      <c r="AP403" s="45"/>
      <c r="AQ403" s="45"/>
      <c r="AR403" s="45"/>
      <c r="AS403" s="503"/>
      <c r="AT403" s="460"/>
      <c r="AU403" s="16"/>
      <c r="AY403" s="454"/>
      <c r="BB403" s="454"/>
      <c r="BD403" s="454"/>
      <c r="BH403" s="454"/>
      <c r="BI403" s="552"/>
      <c r="BJ403" s="561"/>
      <c r="BK403" s="591"/>
      <c r="BL403" s="582"/>
    </row>
    <row r="404" spans="1:64" s="4" customFormat="1" ht="12.2" customHeight="1" x14ac:dyDescent="0.2">
      <c r="T404" s="6"/>
      <c r="AI404" s="47"/>
      <c r="AJ404" s="49"/>
      <c r="AK404" s="486"/>
      <c r="AL404" s="109"/>
      <c r="AM404" s="45"/>
      <c r="AN404" s="45"/>
      <c r="AO404" s="45"/>
      <c r="AP404" s="45"/>
      <c r="AQ404" s="45"/>
      <c r="AR404" s="45"/>
      <c r="AS404" s="503"/>
      <c r="AT404" s="460"/>
      <c r="AU404" s="16"/>
      <c r="AY404" s="454"/>
      <c r="BB404" s="454"/>
      <c r="BD404" s="454"/>
      <c r="BH404" s="454"/>
      <c r="BI404" s="552"/>
      <c r="BJ404" s="561"/>
      <c r="BK404" s="591"/>
      <c r="BL404" s="582"/>
    </row>
    <row r="405" spans="1:64" s="1" customFormat="1" ht="20.25" x14ac:dyDescent="0.3">
      <c r="A405" s="2" t="s">
        <v>292</v>
      </c>
      <c r="Q405" s="291"/>
      <c r="R405" s="698" t="s">
        <v>534</v>
      </c>
      <c r="S405" s="698"/>
      <c r="T405" s="698"/>
      <c r="U405" s="698"/>
      <c r="V405" s="698"/>
      <c r="W405" s="698"/>
      <c r="X405" s="698"/>
      <c r="Y405" s="698"/>
      <c r="Z405" s="698"/>
      <c r="AA405" s="698"/>
      <c r="AB405" s="698"/>
      <c r="AC405" s="698"/>
      <c r="AD405" s="698"/>
      <c r="AE405" s="698"/>
      <c r="AF405" s="698"/>
      <c r="AG405" s="698"/>
      <c r="AH405" s="698"/>
      <c r="AI405" s="698"/>
      <c r="AJ405" s="50"/>
      <c r="AK405" s="489"/>
      <c r="AL405" s="102"/>
      <c r="AM405" s="3"/>
      <c r="AN405" s="3"/>
      <c r="AO405" s="3"/>
      <c r="AP405" s="3"/>
      <c r="AQ405" s="3"/>
      <c r="AR405" s="3"/>
      <c r="AS405" s="494"/>
      <c r="AT405" s="461"/>
      <c r="AU405" s="437"/>
      <c r="AY405" s="452"/>
      <c r="BB405" s="452"/>
      <c r="BD405" s="452"/>
      <c r="BH405" s="452"/>
      <c r="BI405" s="551"/>
      <c r="BJ405" s="560"/>
      <c r="BK405" s="590"/>
      <c r="BL405" s="581"/>
    </row>
    <row r="406" spans="1:64" s="29" customFormat="1" ht="16.5" x14ac:dyDescent="0.3">
      <c r="A406" s="28" t="s">
        <v>310</v>
      </c>
      <c r="T406" s="30"/>
      <c r="Y406" s="31"/>
      <c r="Z406" s="31"/>
      <c r="AA406" s="31"/>
      <c r="AB406" s="31"/>
      <c r="AE406" s="31"/>
      <c r="AF406" s="31"/>
      <c r="AJ406" s="72"/>
      <c r="AK406" s="487"/>
      <c r="AL406" s="103"/>
      <c r="AM406" s="104"/>
      <c r="AN406" s="104"/>
      <c r="AO406" s="104"/>
      <c r="AP406" s="104"/>
      <c r="AQ406" s="104"/>
      <c r="AR406" s="104"/>
      <c r="AS406" s="504"/>
      <c r="AT406" s="617"/>
      <c r="AU406" s="403"/>
      <c r="AY406" s="350"/>
      <c r="BB406" s="350"/>
      <c r="BD406" s="350"/>
      <c r="BH406" s="350"/>
      <c r="BI406" s="557"/>
      <c r="BJ406" s="566"/>
      <c r="BK406" s="596"/>
      <c r="BL406" s="587"/>
    </row>
    <row r="407" spans="1:64" s="27" customFormat="1" ht="17.25" thickBot="1" x14ac:dyDescent="0.35">
      <c r="A407" s="66" t="s">
        <v>33</v>
      </c>
      <c r="B407" s="66"/>
      <c r="C407" s="66"/>
      <c r="D407" s="66" t="s">
        <v>34</v>
      </c>
      <c r="E407" s="66"/>
      <c r="F407" s="66"/>
      <c r="G407" s="66"/>
      <c r="H407" s="66"/>
      <c r="I407" s="66"/>
      <c r="J407" s="66"/>
      <c r="K407" s="66"/>
      <c r="L407" s="66"/>
      <c r="M407" s="66" t="s">
        <v>228</v>
      </c>
      <c r="N407" s="66"/>
      <c r="O407" s="66"/>
      <c r="P407" s="66"/>
      <c r="Q407" s="66"/>
      <c r="R407" s="66"/>
      <c r="S407" s="66"/>
      <c r="T407" s="66"/>
      <c r="U407" s="66"/>
      <c r="V407" s="66"/>
      <c r="W407" s="66"/>
      <c r="X407" s="66"/>
      <c r="Y407" s="66"/>
      <c r="Z407" s="66"/>
      <c r="AA407" s="66"/>
      <c r="AB407" s="66"/>
      <c r="AC407" s="66"/>
      <c r="AD407" s="66"/>
      <c r="AE407" s="66"/>
      <c r="AF407" s="66"/>
      <c r="AG407" s="66"/>
      <c r="AH407" s="68"/>
      <c r="AI407" s="67" t="s">
        <v>35</v>
      </c>
      <c r="AJ407" s="69"/>
      <c r="AK407" s="488"/>
      <c r="AL407" s="112"/>
      <c r="AM407" s="54"/>
      <c r="AN407" s="54"/>
      <c r="AO407" s="54"/>
      <c r="AP407" s="54"/>
      <c r="AQ407" s="54"/>
      <c r="AR407" s="54"/>
      <c r="AS407" s="505"/>
      <c r="AT407" s="608"/>
      <c r="AU407" s="271"/>
      <c r="AY407" s="291"/>
      <c r="BB407" s="291"/>
      <c r="BD407" s="291"/>
      <c r="BH407" s="291"/>
      <c r="BI407" s="558"/>
      <c r="BJ407" s="567"/>
      <c r="BK407" s="597"/>
      <c r="BL407" s="588"/>
    </row>
    <row r="408" spans="1:64" s="4" customFormat="1" ht="12" x14ac:dyDescent="0.2">
      <c r="A408" s="63" t="s">
        <v>305</v>
      </c>
      <c r="B408" s="63"/>
      <c r="C408" s="63"/>
      <c r="D408" s="670" t="s">
        <v>293</v>
      </c>
      <c r="E408" s="670"/>
      <c r="F408" s="670"/>
      <c r="G408" s="670"/>
      <c r="H408" s="670"/>
      <c r="I408" s="670"/>
      <c r="J408" s="670"/>
      <c r="K408" s="670"/>
      <c r="L408" s="670"/>
      <c r="M408" s="63" t="s">
        <v>294</v>
      </c>
      <c r="N408" s="63"/>
      <c r="O408" s="63"/>
      <c r="P408" s="63"/>
      <c r="Q408" s="63"/>
      <c r="R408" s="63"/>
      <c r="S408" s="63"/>
      <c r="T408" s="63"/>
      <c r="U408" s="63"/>
      <c r="V408" s="63"/>
      <c r="W408" s="63"/>
      <c r="X408" s="63"/>
      <c r="Y408" s="63"/>
      <c r="Z408" s="63"/>
      <c r="AA408" s="63"/>
      <c r="AB408" s="63"/>
      <c r="AC408" s="63"/>
      <c r="AD408" s="63"/>
      <c r="AE408" s="63"/>
      <c r="AF408" s="63"/>
      <c r="AG408" s="63"/>
      <c r="AH408" s="63"/>
      <c r="AI408" s="65">
        <v>750</v>
      </c>
      <c r="AJ408" s="69"/>
      <c r="AK408" s="485"/>
      <c r="AL408" s="48"/>
      <c r="AM408" s="45"/>
      <c r="AN408" s="45"/>
      <c r="AO408" s="45"/>
      <c r="AP408" s="45"/>
      <c r="AQ408" s="45"/>
      <c r="AR408" s="45"/>
      <c r="AS408" s="503"/>
      <c r="AT408" s="460"/>
      <c r="AU408" s="16"/>
      <c r="AY408" s="454"/>
      <c r="BB408" s="454"/>
      <c r="BD408" s="454"/>
      <c r="BH408" s="454"/>
      <c r="BI408" s="552"/>
      <c r="BJ408" s="561"/>
      <c r="BK408" s="591"/>
      <c r="BL408" s="582"/>
    </row>
    <row r="409" spans="1:64" s="4" customFormat="1" ht="12" x14ac:dyDescent="0.2">
      <c r="A409" s="55" t="s">
        <v>311</v>
      </c>
      <c r="B409" s="55"/>
      <c r="C409" s="55"/>
      <c r="D409" s="667"/>
      <c r="E409" s="667"/>
      <c r="F409" s="667"/>
      <c r="G409" s="667"/>
      <c r="H409" s="667"/>
      <c r="I409" s="667"/>
      <c r="J409" s="667"/>
      <c r="K409" s="667"/>
      <c r="L409" s="667"/>
      <c r="M409" s="55" t="s">
        <v>295</v>
      </c>
      <c r="N409" s="55"/>
      <c r="O409" s="55"/>
      <c r="P409" s="55"/>
      <c r="Q409" s="55"/>
      <c r="R409" s="55"/>
      <c r="S409" s="55"/>
      <c r="T409" s="55"/>
      <c r="U409" s="55"/>
      <c r="V409" s="55"/>
      <c r="W409" s="55"/>
      <c r="X409" s="55"/>
      <c r="Y409" s="55"/>
      <c r="Z409" s="55"/>
      <c r="AA409" s="55"/>
      <c r="AB409" s="55"/>
      <c r="AC409" s="55"/>
      <c r="AD409" s="55"/>
      <c r="AE409" s="55"/>
      <c r="AF409" s="55"/>
      <c r="AG409" s="55"/>
      <c r="AH409" s="55"/>
      <c r="AI409" s="57">
        <v>400</v>
      </c>
      <c r="AJ409" s="69"/>
      <c r="AK409" s="485"/>
      <c r="AL409" s="48"/>
      <c r="AM409" s="45"/>
      <c r="AN409" s="45"/>
      <c r="AO409" s="45"/>
      <c r="AP409" s="45"/>
      <c r="AQ409" s="45"/>
      <c r="AR409" s="45"/>
      <c r="AS409" s="503"/>
      <c r="AT409" s="460"/>
      <c r="AU409" s="16"/>
      <c r="AY409" s="454"/>
      <c r="BB409" s="454"/>
      <c r="BD409" s="454"/>
      <c r="BH409" s="454"/>
      <c r="BI409" s="552"/>
      <c r="BJ409" s="561"/>
      <c r="BK409" s="591"/>
      <c r="BL409" s="582"/>
    </row>
    <row r="410" spans="1:64" s="4" customFormat="1" ht="12" x14ac:dyDescent="0.2">
      <c r="A410" s="55" t="s">
        <v>312</v>
      </c>
      <c r="B410" s="55"/>
      <c r="C410" s="55"/>
      <c r="D410" s="667"/>
      <c r="E410" s="667"/>
      <c r="F410" s="667"/>
      <c r="G410" s="667"/>
      <c r="H410" s="667"/>
      <c r="I410" s="667"/>
      <c r="J410" s="667"/>
      <c r="K410" s="667"/>
      <c r="L410" s="667"/>
      <c r="M410" s="55" t="s">
        <v>296</v>
      </c>
      <c r="N410" s="55"/>
      <c r="O410" s="55"/>
      <c r="P410" s="55"/>
      <c r="Q410" s="55"/>
      <c r="R410" s="55"/>
      <c r="S410" s="55"/>
      <c r="T410" s="55"/>
      <c r="U410" s="55"/>
      <c r="V410" s="55"/>
      <c r="W410" s="55"/>
      <c r="X410" s="55"/>
      <c r="Y410" s="55"/>
      <c r="Z410" s="55"/>
      <c r="AA410" s="55"/>
      <c r="AB410" s="55"/>
      <c r="AC410" s="55"/>
      <c r="AD410" s="55"/>
      <c r="AE410" s="55"/>
      <c r="AF410" s="55"/>
      <c r="AG410" s="55"/>
      <c r="AH410" s="55"/>
      <c r="AI410" s="57">
        <v>300</v>
      </c>
      <c r="AJ410" s="69"/>
      <c r="AK410" s="485"/>
      <c r="AL410" s="48"/>
      <c r="AM410" s="45"/>
      <c r="AN410" s="45"/>
      <c r="AO410" s="45"/>
      <c r="AP410" s="45"/>
      <c r="AQ410" s="45"/>
      <c r="AR410" s="45"/>
      <c r="AS410" s="503"/>
      <c r="AT410" s="460"/>
      <c r="AU410" s="16"/>
      <c r="AY410" s="454"/>
      <c r="BB410" s="454"/>
      <c r="BD410" s="454"/>
      <c r="BH410" s="454"/>
      <c r="BI410" s="552"/>
      <c r="BJ410" s="561"/>
      <c r="BK410" s="591"/>
      <c r="BL410" s="582"/>
    </row>
    <row r="411" spans="1:64" s="4" customFormat="1" ht="12" x14ac:dyDescent="0.2">
      <c r="A411" s="55" t="s">
        <v>313</v>
      </c>
      <c r="B411" s="55"/>
      <c r="C411" s="55"/>
      <c r="D411" s="667"/>
      <c r="E411" s="667"/>
      <c r="F411" s="667"/>
      <c r="G411" s="667"/>
      <c r="H411" s="667"/>
      <c r="I411" s="667"/>
      <c r="J411" s="667"/>
      <c r="K411" s="667"/>
      <c r="L411" s="667"/>
      <c r="M411" s="55" t="s">
        <v>297</v>
      </c>
      <c r="N411" s="55"/>
      <c r="O411" s="55"/>
      <c r="P411" s="55"/>
      <c r="Q411" s="55"/>
      <c r="R411" s="55"/>
      <c r="S411" s="55"/>
      <c r="T411" s="55"/>
      <c r="U411" s="55"/>
      <c r="V411" s="55"/>
      <c r="W411" s="55"/>
      <c r="X411" s="55"/>
      <c r="Y411" s="55"/>
      <c r="Z411" s="55"/>
      <c r="AA411" s="55"/>
      <c r="AB411" s="55"/>
      <c r="AC411" s="55"/>
      <c r="AD411" s="55"/>
      <c r="AE411" s="55"/>
      <c r="AF411" s="55"/>
      <c r="AG411" s="55"/>
      <c r="AH411" s="55"/>
      <c r="AI411" s="57">
        <v>750</v>
      </c>
      <c r="AJ411" s="69"/>
      <c r="AK411" s="485"/>
      <c r="AL411" s="48"/>
      <c r="AM411" s="45"/>
      <c r="AN411" s="45"/>
      <c r="AO411" s="45"/>
      <c r="AP411" s="45"/>
      <c r="AQ411" s="45"/>
      <c r="AR411" s="45"/>
      <c r="AS411" s="503"/>
      <c r="AT411" s="460"/>
      <c r="AU411" s="16"/>
      <c r="AY411" s="454"/>
      <c r="BB411" s="454"/>
      <c r="BD411" s="454"/>
      <c r="BH411" s="454"/>
      <c r="BI411" s="552"/>
      <c r="BJ411" s="561"/>
      <c r="BK411" s="591"/>
      <c r="BL411" s="582"/>
    </row>
    <row r="412" spans="1:64" s="4" customFormat="1" ht="12" x14ac:dyDescent="0.2">
      <c r="A412" s="55" t="s">
        <v>314</v>
      </c>
      <c r="B412" s="55"/>
      <c r="C412" s="55"/>
      <c r="D412" s="667"/>
      <c r="E412" s="667"/>
      <c r="F412" s="667"/>
      <c r="G412" s="667"/>
      <c r="H412" s="667"/>
      <c r="I412" s="667"/>
      <c r="J412" s="667"/>
      <c r="K412" s="667"/>
      <c r="L412" s="667"/>
      <c r="M412" s="55" t="s">
        <v>298</v>
      </c>
      <c r="N412" s="55"/>
      <c r="O412" s="55"/>
      <c r="P412" s="55"/>
      <c r="Q412" s="55"/>
      <c r="R412" s="55"/>
      <c r="S412" s="55"/>
      <c r="T412" s="55"/>
      <c r="U412" s="55"/>
      <c r="V412" s="55"/>
      <c r="W412" s="55"/>
      <c r="X412" s="55"/>
      <c r="Y412" s="55"/>
      <c r="Z412" s="55"/>
      <c r="AA412" s="55"/>
      <c r="AB412" s="55"/>
      <c r="AC412" s="55"/>
      <c r="AD412" s="55"/>
      <c r="AE412" s="55"/>
      <c r="AF412" s="55"/>
      <c r="AG412" s="55"/>
      <c r="AH412" s="55"/>
      <c r="AI412" s="57">
        <v>600</v>
      </c>
      <c r="AJ412" s="69"/>
      <c r="AK412" s="485"/>
      <c r="AL412" s="48"/>
      <c r="AM412" s="45"/>
      <c r="AN412" s="45"/>
      <c r="AO412" s="45"/>
      <c r="AP412" s="45"/>
      <c r="AQ412" s="45"/>
      <c r="AR412" s="45"/>
      <c r="AS412" s="503"/>
      <c r="AT412" s="460"/>
      <c r="AU412" s="16"/>
      <c r="AY412" s="454"/>
      <c r="BB412" s="454"/>
      <c r="BD412" s="454"/>
      <c r="BH412" s="454"/>
      <c r="BI412" s="552"/>
      <c r="BJ412" s="561"/>
      <c r="BK412" s="591"/>
      <c r="BL412" s="582"/>
    </row>
    <row r="413" spans="1:64" s="4" customFormat="1" ht="12" x14ac:dyDescent="0.2">
      <c r="A413" s="55" t="s">
        <v>315</v>
      </c>
      <c r="B413" s="55"/>
      <c r="C413" s="55"/>
      <c r="D413" s="667"/>
      <c r="E413" s="667"/>
      <c r="F413" s="667"/>
      <c r="G413" s="667"/>
      <c r="H413" s="667"/>
      <c r="I413" s="667"/>
      <c r="J413" s="667"/>
      <c r="K413" s="667"/>
      <c r="L413" s="667"/>
      <c r="M413" s="55" t="s">
        <v>299</v>
      </c>
      <c r="N413" s="55"/>
      <c r="O413" s="55"/>
      <c r="P413" s="55"/>
      <c r="Q413" s="55"/>
      <c r="R413" s="55"/>
      <c r="S413" s="55"/>
      <c r="T413" s="55"/>
      <c r="U413" s="55"/>
      <c r="V413" s="55"/>
      <c r="W413" s="55"/>
      <c r="X413" s="55"/>
      <c r="Y413" s="55"/>
      <c r="Z413" s="55"/>
      <c r="AA413" s="55"/>
      <c r="AB413" s="55"/>
      <c r="AC413" s="55"/>
      <c r="AD413" s="55"/>
      <c r="AE413" s="55"/>
      <c r="AF413" s="55"/>
      <c r="AG413" s="55"/>
      <c r="AH413" s="55"/>
      <c r="AI413" s="57">
        <v>550</v>
      </c>
      <c r="AJ413" s="69"/>
      <c r="AK413" s="485"/>
      <c r="AL413" s="48"/>
      <c r="AM413" s="45"/>
      <c r="AN413" s="45"/>
      <c r="AO413" s="45"/>
      <c r="AP413" s="45"/>
      <c r="AQ413" s="45"/>
      <c r="AR413" s="45"/>
      <c r="AS413" s="503"/>
      <c r="AT413" s="460"/>
      <c r="AU413" s="16"/>
      <c r="AY413" s="454"/>
      <c r="BB413" s="454"/>
      <c r="BD413" s="454"/>
      <c r="BH413" s="454"/>
      <c r="BI413" s="552"/>
      <c r="BJ413" s="561"/>
      <c r="BK413" s="591"/>
      <c r="BL413" s="582"/>
    </row>
    <row r="414" spans="1:64" s="4" customFormat="1" ht="12" x14ac:dyDescent="0.2">
      <c r="A414" s="55" t="s">
        <v>316</v>
      </c>
      <c r="B414" s="55"/>
      <c r="C414" s="55"/>
      <c r="D414" s="667"/>
      <c r="E414" s="667"/>
      <c r="F414" s="667"/>
      <c r="G414" s="667"/>
      <c r="H414" s="667"/>
      <c r="I414" s="667"/>
      <c r="J414" s="667"/>
      <c r="K414" s="667"/>
      <c r="L414" s="667"/>
      <c r="M414" s="55" t="s">
        <v>300</v>
      </c>
      <c r="N414" s="55"/>
      <c r="O414" s="55"/>
      <c r="P414" s="55"/>
      <c r="Q414" s="55"/>
      <c r="R414" s="55"/>
      <c r="S414" s="55"/>
      <c r="T414" s="55"/>
      <c r="U414" s="55"/>
      <c r="V414" s="55"/>
      <c r="W414" s="55"/>
      <c r="X414" s="55"/>
      <c r="Y414" s="55"/>
      <c r="Z414" s="55"/>
      <c r="AA414" s="55"/>
      <c r="AB414" s="55"/>
      <c r="AC414" s="55"/>
      <c r="AD414" s="55"/>
      <c r="AE414" s="55"/>
      <c r="AF414" s="55"/>
      <c r="AG414" s="55"/>
      <c r="AH414" s="55"/>
      <c r="AI414" s="57">
        <v>225</v>
      </c>
      <c r="AJ414" s="69"/>
      <c r="AK414" s="485"/>
      <c r="AL414" s="48"/>
      <c r="AM414" s="45"/>
      <c r="AN414" s="45"/>
      <c r="AO414" s="45"/>
      <c r="AP414" s="45"/>
      <c r="AQ414" s="45"/>
      <c r="AR414" s="45"/>
      <c r="AS414" s="503"/>
      <c r="AT414" s="460"/>
      <c r="AU414" s="16"/>
      <c r="AY414" s="454"/>
      <c r="BB414" s="454"/>
      <c r="BD414" s="454"/>
      <c r="BH414" s="454"/>
      <c r="BI414" s="552"/>
      <c r="BJ414" s="561"/>
      <c r="BK414" s="591"/>
      <c r="BL414" s="582"/>
    </row>
    <row r="415" spans="1:64" s="4" customFormat="1" ht="12" x14ac:dyDescent="0.2">
      <c r="A415" s="55" t="s">
        <v>317</v>
      </c>
      <c r="B415" s="55"/>
      <c r="C415" s="55"/>
      <c r="D415" s="667"/>
      <c r="E415" s="667"/>
      <c r="F415" s="667"/>
      <c r="G415" s="667"/>
      <c r="H415" s="667"/>
      <c r="I415" s="667"/>
      <c r="J415" s="667"/>
      <c r="K415" s="667"/>
      <c r="L415" s="667"/>
      <c r="M415" s="55" t="s">
        <v>301</v>
      </c>
      <c r="N415" s="55"/>
      <c r="O415" s="55"/>
      <c r="P415" s="55"/>
      <c r="Q415" s="55"/>
      <c r="R415" s="55"/>
      <c r="S415" s="55"/>
      <c r="T415" s="55"/>
      <c r="U415" s="55"/>
      <c r="V415" s="55"/>
      <c r="W415" s="55"/>
      <c r="X415" s="55"/>
      <c r="Y415" s="55"/>
      <c r="Z415" s="55"/>
      <c r="AA415" s="55"/>
      <c r="AB415" s="55"/>
      <c r="AC415" s="55"/>
      <c r="AD415" s="55"/>
      <c r="AE415" s="55"/>
      <c r="AF415" s="55"/>
      <c r="AG415" s="55"/>
      <c r="AH415" s="55"/>
      <c r="AI415" s="57">
        <v>500</v>
      </c>
      <c r="AJ415" s="69"/>
      <c r="AK415" s="485"/>
      <c r="AL415" s="48"/>
      <c r="AM415" s="45"/>
      <c r="AN415" s="45"/>
      <c r="AO415" s="45"/>
      <c r="AP415" s="45"/>
      <c r="AQ415" s="45"/>
      <c r="AR415" s="45"/>
      <c r="AS415" s="503"/>
      <c r="AT415" s="460"/>
      <c r="AU415" s="16"/>
      <c r="AY415" s="454"/>
      <c r="BB415" s="454"/>
      <c r="BD415" s="454"/>
      <c r="BH415" s="454"/>
      <c r="BI415" s="552"/>
      <c r="BJ415" s="561"/>
      <c r="BK415" s="591"/>
      <c r="BL415" s="582"/>
    </row>
    <row r="416" spans="1:64" s="4" customFormat="1" ht="12" x14ac:dyDescent="0.2">
      <c r="A416" s="55" t="s">
        <v>318</v>
      </c>
      <c r="B416" s="55"/>
      <c r="C416" s="55"/>
      <c r="D416" s="667"/>
      <c r="E416" s="667"/>
      <c r="F416" s="667"/>
      <c r="G416" s="667"/>
      <c r="H416" s="667"/>
      <c r="I416" s="667"/>
      <c r="J416" s="667"/>
      <c r="K416" s="667"/>
      <c r="L416" s="667"/>
      <c r="M416" s="55" t="s">
        <v>302</v>
      </c>
      <c r="N416" s="55"/>
      <c r="O416" s="55"/>
      <c r="P416" s="55"/>
      <c r="Q416" s="55"/>
      <c r="R416" s="55"/>
      <c r="S416" s="55"/>
      <c r="T416" s="55"/>
      <c r="U416" s="55"/>
      <c r="V416" s="55"/>
      <c r="W416" s="55"/>
      <c r="X416" s="55"/>
      <c r="Y416" s="55"/>
      <c r="Z416" s="55"/>
      <c r="AA416" s="55"/>
      <c r="AB416" s="55"/>
      <c r="AC416" s="55"/>
      <c r="AD416" s="55"/>
      <c r="AE416" s="55"/>
      <c r="AF416" s="55"/>
      <c r="AG416" s="55"/>
      <c r="AH416" s="55"/>
      <c r="AI416" s="57">
        <v>150</v>
      </c>
      <c r="AJ416" s="69"/>
      <c r="AK416" s="485"/>
      <c r="AL416" s="48"/>
      <c r="AM416" s="45"/>
      <c r="AN416" s="45"/>
      <c r="AO416" s="45"/>
      <c r="AP416" s="45"/>
      <c r="AQ416" s="45"/>
      <c r="AR416" s="45"/>
      <c r="AS416" s="503"/>
      <c r="AT416" s="460"/>
      <c r="AU416" s="16"/>
      <c r="AY416" s="454"/>
      <c r="BB416" s="454"/>
      <c r="BD416" s="454"/>
      <c r="BH416" s="454"/>
      <c r="BI416" s="552"/>
      <c r="BJ416" s="561"/>
      <c r="BK416" s="591"/>
      <c r="BL416" s="582"/>
    </row>
    <row r="417" spans="1:64" s="4" customFormat="1" ht="12" x14ac:dyDescent="0.2">
      <c r="A417" s="55" t="s">
        <v>319</v>
      </c>
      <c r="B417" s="55"/>
      <c r="C417" s="55"/>
      <c r="D417" s="667"/>
      <c r="E417" s="667"/>
      <c r="F417" s="667"/>
      <c r="G417" s="667"/>
      <c r="H417" s="667"/>
      <c r="I417" s="667"/>
      <c r="J417" s="667"/>
      <c r="K417" s="667"/>
      <c r="L417" s="667"/>
      <c r="M417" s="55" t="s">
        <v>303</v>
      </c>
      <c r="N417" s="55"/>
      <c r="O417" s="55"/>
      <c r="P417" s="55"/>
      <c r="Q417" s="55"/>
      <c r="R417" s="55"/>
      <c r="S417" s="55"/>
      <c r="T417" s="55"/>
      <c r="U417" s="55"/>
      <c r="V417" s="55"/>
      <c r="W417" s="55"/>
      <c r="X417" s="55"/>
      <c r="Y417" s="55"/>
      <c r="Z417" s="55"/>
      <c r="AA417" s="55"/>
      <c r="AB417" s="55"/>
      <c r="AC417" s="55"/>
      <c r="AD417" s="55"/>
      <c r="AE417" s="55"/>
      <c r="AF417" s="55"/>
      <c r="AG417" s="55"/>
      <c r="AH417" s="55"/>
      <c r="AI417" s="57">
        <v>300</v>
      </c>
      <c r="AJ417" s="69"/>
      <c r="AK417" s="485"/>
      <c r="AL417" s="48"/>
      <c r="AM417" s="45"/>
      <c r="AN417" s="45"/>
      <c r="AO417" s="45"/>
      <c r="AP417" s="45"/>
      <c r="AQ417" s="45"/>
      <c r="AR417" s="45"/>
      <c r="AS417" s="503"/>
      <c r="AT417" s="460"/>
      <c r="AU417" s="16"/>
      <c r="AY417" s="454"/>
      <c r="BB417" s="454"/>
      <c r="BD417" s="454"/>
      <c r="BH417" s="454"/>
      <c r="BI417" s="552"/>
      <c r="BJ417" s="561"/>
      <c r="BK417" s="591"/>
      <c r="BL417" s="582"/>
    </row>
    <row r="418" spans="1:64" s="4" customFormat="1" ht="12" x14ac:dyDescent="0.2">
      <c r="A418" s="58" t="s">
        <v>320</v>
      </c>
      <c r="B418" s="58"/>
      <c r="C418" s="58"/>
      <c r="D418" s="668"/>
      <c r="E418" s="668"/>
      <c r="F418" s="668"/>
      <c r="G418" s="668"/>
      <c r="H418" s="668"/>
      <c r="I418" s="668"/>
      <c r="J418" s="668"/>
      <c r="K418" s="668"/>
      <c r="L418" s="668"/>
      <c r="M418" s="58" t="s">
        <v>304</v>
      </c>
      <c r="N418" s="58"/>
      <c r="O418" s="58"/>
      <c r="P418" s="58"/>
      <c r="Q418" s="58"/>
      <c r="R418" s="58"/>
      <c r="S418" s="58"/>
      <c r="T418" s="58"/>
      <c r="U418" s="58"/>
      <c r="V418" s="58"/>
      <c r="W418" s="58"/>
      <c r="X418" s="58"/>
      <c r="Y418" s="58"/>
      <c r="Z418" s="58"/>
      <c r="AA418" s="58"/>
      <c r="AB418" s="58"/>
      <c r="AC418" s="58"/>
      <c r="AD418" s="58"/>
      <c r="AE418" s="58"/>
      <c r="AF418" s="58"/>
      <c r="AG418" s="58"/>
      <c r="AH418" s="58"/>
      <c r="AI418" s="60">
        <v>250</v>
      </c>
      <c r="AJ418" s="47"/>
      <c r="AK418" s="485"/>
      <c r="AL418" s="48"/>
      <c r="AM418" s="45"/>
      <c r="AN418" s="45"/>
      <c r="AO418" s="45"/>
      <c r="AP418" s="45"/>
      <c r="AQ418" s="45"/>
      <c r="AR418" s="45"/>
      <c r="AS418" s="503"/>
      <c r="AT418" s="460"/>
      <c r="AU418" s="16"/>
      <c r="AY418" s="454"/>
      <c r="BB418" s="454"/>
      <c r="BD418" s="454"/>
      <c r="BH418" s="454"/>
      <c r="BI418" s="552"/>
      <c r="BJ418" s="561"/>
      <c r="BK418" s="591"/>
      <c r="BL418" s="582"/>
    </row>
    <row r="419" spans="1:64" s="4" customFormat="1" ht="15" x14ac:dyDescent="0.25">
      <c r="T419" s="6"/>
      <c r="AI419" s="47"/>
      <c r="AJ419" s="50"/>
      <c r="AK419" s="486"/>
      <c r="AL419" s="109"/>
      <c r="AM419" s="45"/>
      <c r="AN419" s="45"/>
      <c r="AO419" s="45"/>
      <c r="AP419" s="45"/>
      <c r="AQ419" s="45"/>
      <c r="AR419" s="45"/>
      <c r="AS419" s="503"/>
      <c r="AT419" s="460"/>
      <c r="AU419" s="16"/>
      <c r="AY419" s="454"/>
      <c r="BB419" s="454"/>
      <c r="BD419" s="454"/>
      <c r="BH419" s="454"/>
      <c r="BI419" s="552"/>
      <c r="BJ419" s="561"/>
      <c r="BK419" s="591"/>
      <c r="BL419" s="582"/>
    </row>
    <row r="420" spans="1:64" s="29" customFormat="1" ht="16.5" x14ac:dyDescent="0.3">
      <c r="A420" s="28" t="s">
        <v>306</v>
      </c>
      <c r="T420" s="30"/>
      <c r="Y420" s="31"/>
      <c r="Z420" s="31"/>
      <c r="AA420" s="31"/>
      <c r="AB420" s="31"/>
      <c r="AE420" s="31"/>
      <c r="AF420" s="31"/>
      <c r="AI420" s="50"/>
      <c r="AJ420" s="72"/>
      <c r="AK420" s="487"/>
      <c r="AL420" s="103"/>
      <c r="AM420" s="104"/>
      <c r="AN420" s="104"/>
      <c r="AO420" s="104"/>
      <c r="AP420" s="104"/>
      <c r="AQ420" s="104"/>
      <c r="AR420" s="104"/>
      <c r="AS420" s="504"/>
      <c r="AT420" s="617"/>
      <c r="AU420" s="403"/>
      <c r="AY420" s="350"/>
      <c r="BB420" s="350"/>
      <c r="BD420" s="350"/>
      <c r="BH420" s="350"/>
      <c r="BI420" s="557"/>
      <c r="BJ420" s="566"/>
      <c r="BK420" s="596"/>
      <c r="BL420" s="587"/>
    </row>
    <row r="421" spans="1:64" s="27" customFormat="1" ht="17.25" thickBot="1" x14ac:dyDescent="0.35">
      <c r="A421" s="66" t="s">
        <v>33</v>
      </c>
      <c r="B421" s="66"/>
      <c r="C421" s="66"/>
      <c r="D421" s="66" t="s">
        <v>34</v>
      </c>
      <c r="E421" s="66"/>
      <c r="F421" s="66"/>
      <c r="G421" s="66"/>
      <c r="H421" s="66"/>
      <c r="I421" s="66"/>
      <c r="J421" s="66"/>
      <c r="K421" s="66"/>
      <c r="L421" s="66"/>
      <c r="M421" s="66" t="s">
        <v>228</v>
      </c>
      <c r="N421" s="66"/>
      <c r="O421" s="66"/>
      <c r="P421" s="66"/>
      <c r="Q421" s="66"/>
      <c r="R421" s="66"/>
      <c r="S421" s="66"/>
      <c r="T421" s="66"/>
      <c r="U421" s="66"/>
      <c r="V421" s="66"/>
      <c r="W421" s="66"/>
      <c r="X421" s="66"/>
      <c r="Y421" s="66"/>
      <c r="Z421" s="66"/>
      <c r="AA421" s="66"/>
      <c r="AB421" s="66"/>
      <c r="AC421" s="66"/>
      <c r="AD421" s="66"/>
      <c r="AE421" s="66"/>
      <c r="AF421" s="66"/>
      <c r="AG421" s="66"/>
      <c r="AH421" s="68"/>
      <c r="AI421" s="67" t="s">
        <v>35</v>
      </c>
      <c r="AJ421" s="69"/>
      <c r="AK421" s="488"/>
      <c r="AL421" s="112"/>
      <c r="AM421" s="54"/>
      <c r="AN421" s="54"/>
      <c r="AO421" s="54"/>
      <c r="AP421" s="54"/>
      <c r="AQ421" s="54"/>
      <c r="AR421" s="54"/>
      <c r="AS421" s="505"/>
      <c r="AT421" s="608"/>
      <c r="AU421" s="271"/>
      <c r="AY421" s="291"/>
      <c r="BB421" s="291"/>
      <c r="BD421" s="291"/>
      <c r="BH421" s="291"/>
      <c r="BI421" s="558"/>
      <c r="BJ421" s="567"/>
      <c r="BK421" s="597"/>
      <c r="BL421" s="588"/>
    </row>
    <row r="422" spans="1:64" s="4" customFormat="1" ht="12" x14ac:dyDescent="0.2">
      <c r="A422" s="63" t="s">
        <v>321</v>
      </c>
      <c r="B422" s="63"/>
      <c r="C422" s="63"/>
      <c r="D422" s="670" t="s">
        <v>309</v>
      </c>
      <c r="E422" s="670"/>
      <c r="F422" s="670"/>
      <c r="G422" s="670"/>
      <c r="H422" s="670"/>
      <c r="I422" s="670"/>
      <c r="J422" s="670"/>
      <c r="K422" s="670"/>
      <c r="L422" s="670"/>
      <c r="M422" s="63" t="s">
        <v>307</v>
      </c>
      <c r="N422" s="63"/>
      <c r="O422" s="63"/>
      <c r="P422" s="63"/>
      <c r="Q422" s="63"/>
      <c r="R422" s="63"/>
      <c r="S422" s="63"/>
      <c r="T422" s="63"/>
      <c r="U422" s="63"/>
      <c r="V422" s="63"/>
      <c r="W422" s="63"/>
      <c r="X422" s="63"/>
      <c r="Y422" s="63"/>
      <c r="Z422" s="63"/>
      <c r="AA422" s="63"/>
      <c r="AB422" s="63"/>
      <c r="AC422" s="63"/>
      <c r="AD422" s="63"/>
      <c r="AE422" s="63"/>
      <c r="AF422" s="63"/>
      <c r="AG422" s="63"/>
      <c r="AH422" s="63"/>
      <c r="AI422" s="65">
        <v>50</v>
      </c>
      <c r="AJ422" s="69"/>
      <c r="AK422" s="485"/>
      <c r="AL422" s="48"/>
      <c r="AM422" s="45"/>
      <c r="AN422" s="45"/>
      <c r="AO422" s="45"/>
      <c r="AP422" s="45"/>
      <c r="AQ422" s="45"/>
      <c r="AR422" s="45"/>
      <c r="AS422" s="503"/>
      <c r="AT422" s="460"/>
      <c r="AU422" s="16"/>
      <c r="AY422" s="454"/>
      <c r="BB422" s="454"/>
      <c r="BD422" s="454"/>
      <c r="BH422" s="454"/>
      <c r="BI422" s="552"/>
      <c r="BJ422" s="561"/>
      <c r="BK422" s="591"/>
      <c r="BL422" s="582"/>
    </row>
    <row r="423" spans="1:64" s="4" customFormat="1" ht="12" x14ac:dyDescent="0.2">
      <c r="A423" s="58" t="s">
        <v>322</v>
      </c>
      <c r="B423" s="58"/>
      <c r="C423" s="58"/>
      <c r="D423" s="668"/>
      <c r="E423" s="668"/>
      <c r="F423" s="668"/>
      <c r="G423" s="668"/>
      <c r="H423" s="668"/>
      <c r="I423" s="668"/>
      <c r="J423" s="668"/>
      <c r="K423" s="668"/>
      <c r="L423" s="668"/>
      <c r="M423" s="58" t="s">
        <v>308</v>
      </c>
      <c r="N423" s="58"/>
      <c r="O423" s="58"/>
      <c r="P423" s="58"/>
      <c r="Q423" s="58"/>
      <c r="R423" s="58"/>
      <c r="S423" s="58"/>
      <c r="T423" s="58"/>
      <c r="U423" s="58"/>
      <c r="V423" s="58"/>
      <c r="W423" s="58"/>
      <c r="X423" s="58"/>
      <c r="Y423" s="58"/>
      <c r="Z423" s="58"/>
      <c r="AA423" s="58"/>
      <c r="AB423" s="58"/>
      <c r="AC423" s="58"/>
      <c r="AD423" s="58"/>
      <c r="AE423" s="58"/>
      <c r="AF423" s="58"/>
      <c r="AG423" s="58"/>
      <c r="AH423" s="58"/>
      <c r="AI423" s="60">
        <v>20</v>
      </c>
      <c r="AJ423" s="47"/>
      <c r="AK423" s="485"/>
      <c r="AL423" s="48"/>
      <c r="AM423" s="45"/>
      <c r="AN423" s="45"/>
      <c r="AO423" s="45"/>
      <c r="AP423" s="45"/>
      <c r="AQ423" s="45"/>
      <c r="AR423" s="45"/>
      <c r="AS423" s="503"/>
      <c r="AT423" s="460"/>
      <c r="AU423" s="16"/>
      <c r="AY423" s="454"/>
      <c r="BB423" s="454"/>
      <c r="BD423" s="454"/>
      <c r="BH423" s="454"/>
      <c r="BI423" s="552"/>
      <c r="BJ423" s="561"/>
      <c r="BK423" s="591"/>
      <c r="BL423" s="582"/>
    </row>
    <row r="424" spans="1:64" s="4" customFormat="1" ht="15" x14ac:dyDescent="0.25">
      <c r="T424" s="6"/>
      <c r="AI424" s="47"/>
      <c r="AJ424" s="50"/>
      <c r="AK424" s="486"/>
      <c r="AL424" s="109"/>
      <c r="AM424" s="45"/>
      <c r="AN424" s="45"/>
      <c r="AO424" s="45"/>
      <c r="AP424" s="45"/>
      <c r="AQ424" s="45"/>
      <c r="AR424" s="45"/>
      <c r="AS424" s="503"/>
      <c r="AT424" s="460"/>
      <c r="AU424" s="16"/>
      <c r="AY424" s="454"/>
      <c r="BB424" s="454"/>
      <c r="BD424" s="454"/>
      <c r="BH424" s="454"/>
      <c r="BI424" s="552"/>
      <c r="BJ424" s="561"/>
      <c r="BK424" s="591"/>
      <c r="BL424" s="582"/>
    </row>
    <row r="425" spans="1:64" s="29" customFormat="1" ht="16.5" x14ac:dyDescent="0.3">
      <c r="A425" s="28" t="s">
        <v>326</v>
      </c>
      <c r="T425" s="30"/>
      <c r="Y425" s="31"/>
      <c r="Z425" s="31"/>
      <c r="AA425" s="31"/>
      <c r="AB425" s="31"/>
      <c r="AE425" s="31"/>
      <c r="AF425" s="31"/>
      <c r="AI425" s="50"/>
      <c r="AJ425" s="72"/>
      <c r="AK425" s="487"/>
      <c r="AL425" s="103"/>
      <c r="AM425" s="104"/>
      <c r="AN425" s="104"/>
      <c r="AO425" s="104"/>
      <c r="AP425" s="104"/>
      <c r="AQ425" s="104"/>
      <c r="AR425" s="104"/>
      <c r="AS425" s="504"/>
      <c r="AT425" s="617"/>
      <c r="AU425" s="403"/>
      <c r="AY425" s="350"/>
      <c r="BB425" s="350"/>
      <c r="BD425" s="350"/>
      <c r="BH425" s="350"/>
      <c r="BI425" s="557"/>
      <c r="BJ425" s="566"/>
      <c r="BK425" s="596"/>
      <c r="BL425" s="587"/>
    </row>
    <row r="426" spans="1:64" s="27" customFormat="1" ht="17.25" thickBot="1" x14ac:dyDescent="0.35">
      <c r="A426" s="66" t="s">
        <v>33</v>
      </c>
      <c r="B426" s="66"/>
      <c r="C426" s="66"/>
      <c r="D426" s="66" t="s">
        <v>34</v>
      </c>
      <c r="E426" s="66"/>
      <c r="F426" s="66"/>
      <c r="G426" s="66"/>
      <c r="H426" s="66"/>
      <c r="I426" s="66"/>
      <c r="J426" s="66"/>
      <c r="K426" s="66"/>
      <c r="L426" s="66"/>
      <c r="M426" s="66" t="s">
        <v>228</v>
      </c>
      <c r="N426" s="66"/>
      <c r="O426" s="66"/>
      <c r="P426" s="66"/>
      <c r="Q426" s="66"/>
      <c r="R426" s="66"/>
      <c r="S426" s="66"/>
      <c r="T426" s="66"/>
      <c r="U426" s="66"/>
      <c r="V426" s="66"/>
      <c r="W426" s="66"/>
      <c r="X426" s="66"/>
      <c r="Y426" s="66" t="s">
        <v>441</v>
      </c>
      <c r="Z426" s="66"/>
      <c r="AA426" s="66"/>
      <c r="AB426" s="66"/>
      <c r="AC426" s="66"/>
      <c r="AD426" s="66"/>
      <c r="AE426" s="66"/>
      <c r="AF426" s="66"/>
      <c r="AG426" s="66"/>
      <c r="AH426" s="68"/>
      <c r="AI426" s="67" t="s">
        <v>35</v>
      </c>
      <c r="AJ426" s="69"/>
      <c r="AK426" s="488"/>
      <c r="AL426" s="112"/>
      <c r="AM426" s="54"/>
      <c r="AN426" s="54"/>
      <c r="AO426" s="54"/>
      <c r="AP426" s="54"/>
      <c r="AQ426" s="54"/>
      <c r="AR426" s="54"/>
      <c r="AS426" s="505"/>
      <c r="AT426" s="608"/>
      <c r="AU426" s="271"/>
      <c r="AY426" s="291"/>
      <c r="BB426" s="291"/>
      <c r="BD426" s="291"/>
      <c r="BH426" s="291"/>
      <c r="BI426" s="558"/>
      <c r="BJ426" s="567"/>
      <c r="BK426" s="597"/>
      <c r="BL426" s="588"/>
    </row>
    <row r="427" spans="1:64" s="4" customFormat="1" ht="25.35" customHeight="1" x14ac:dyDescent="0.2">
      <c r="A427" s="64" t="s">
        <v>323</v>
      </c>
      <c r="B427" s="64"/>
      <c r="C427" s="64"/>
      <c r="D427" s="670" t="s">
        <v>594</v>
      </c>
      <c r="E427" s="670"/>
      <c r="F427" s="670"/>
      <c r="G427" s="670"/>
      <c r="H427" s="670"/>
      <c r="I427" s="670"/>
      <c r="J427" s="670"/>
      <c r="K427" s="670"/>
      <c r="L427" s="670"/>
      <c r="M427" s="64" t="s">
        <v>502</v>
      </c>
      <c r="N427" s="64"/>
      <c r="O427" s="64"/>
      <c r="P427" s="64"/>
      <c r="Q427" s="64"/>
      <c r="R427" s="64"/>
      <c r="S427" s="64"/>
      <c r="T427" s="64"/>
      <c r="U427" s="64"/>
      <c r="V427" s="64"/>
      <c r="W427" s="64"/>
      <c r="X427" s="64"/>
      <c r="Y427" s="679" t="s">
        <v>506</v>
      </c>
      <c r="Z427" s="679"/>
      <c r="AA427" s="679"/>
      <c r="AB427" s="679"/>
      <c r="AC427" s="679"/>
      <c r="AD427" s="679"/>
      <c r="AE427" s="679"/>
      <c r="AF427" s="679"/>
      <c r="AG427" s="679"/>
      <c r="AH427" s="679"/>
      <c r="AI427" s="184">
        <v>40</v>
      </c>
      <c r="AJ427" s="69"/>
      <c r="AK427" s="485"/>
      <c r="AL427" s="48"/>
      <c r="AM427" s="45"/>
      <c r="AN427" s="45"/>
      <c r="AO427" s="45"/>
      <c r="AP427" s="45"/>
      <c r="AQ427" s="45"/>
      <c r="AR427" s="45"/>
      <c r="AS427" s="503"/>
      <c r="AT427" s="460"/>
      <c r="AU427" s="16"/>
      <c r="AY427" s="454"/>
      <c r="BB427" s="454"/>
      <c r="BD427" s="454"/>
      <c r="BH427" s="454"/>
      <c r="BI427" s="552"/>
      <c r="BJ427" s="561"/>
      <c r="BK427" s="591"/>
      <c r="BL427" s="582"/>
    </row>
    <row r="428" spans="1:64" s="4" customFormat="1" ht="25.35" customHeight="1" x14ac:dyDescent="0.2">
      <c r="A428" s="56" t="s">
        <v>344</v>
      </c>
      <c r="B428" s="56"/>
      <c r="C428" s="56"/>
      <c r="D428" s="667"/>
      <c r="E428" s="667"/>
      <c r="F428" s="667"/>
      <c r="G428" s="667"/>
      <c r="H428" s="667"/>
      <c r="I428" s="667"/>
      <c r="J428" s="667"/>
      <c r="K428" s="667"/>
      <c r="L428" s="667"/>
      <c r="M428" s="56" t="s">
        <v>503</v>
      </c>
      <c r="N428" s="56"/>
      <c r="O428" s="56"/>
      <c r="P428" s="56"/>
      <c r="Q428" s="56"/>
      <c r="R428" s="56"/>
      <c r="S428" s="56"/>
      <c r="T428" s="56"/>
      <c r="U428" s="56"/>
      <c r="V428" s="56"/>
      <c r="W428" s="56"/>
      <c r="X428" s="56"/>
      <c r="Y428" s="661" t="s">
        <v>506</v>
      </c>
      <c r="Z428" s="661"/>
      <c r="AA428" s="661"/>
      <c r="AB428" s="661"/>
      <c r="AC428" s="661"/>
      <c r="AD428" s="661"/>
      <c r="AE428" s="661"/>
      <c r="AF428" s="661"/>
      <c r="AG428" s="661"/>
      <c r="AH428" s="661"/>
      <c r="AI428" s="185">
        <v>40</v>
      </c>
      <c r="AJ428" s="69"/>
      <c r="AK428" s="485"/>
      <c r="AL428" s="48"/>
      <c r="AM428" s="45"/>
      <c r="AN428" s="45"/>
      <c r="AO428" s="45"/>
      <c r="AP428" s="45"/>
      <c r="AQ428" s="45"/>
      <c r="AR428" s="45"/>
      <c r="AS428" s="503"/>
      <c r="AT428" s="460"/>
      <c r="AU428" s="16"/>
      <c r="AY428" s="454"/>
      <c r="BB428" s="454"/>
      <c r="BD428" s="454"/>
      <c r="BH428" s="454"/>
      <c r="BI428" s="552"/>
      <c r="BJ428" s="561"/>
      <c r="BK428" s="591"/>
      <c r="BL428" s="582"/>
    </row>
    <row r="429" spans="1:64" s="4" customFormat="1" ht="25.35" customHeight="1" x14ac:dyDescent="0.2">
      <c r="A429" s="59" t="s">
        <v>345</v>
      </c>
      <c r="B429" s="59"/>
      <c r="C429" s="59"/>
      <c r="D429" s="668"/>
      <c r="E429" s="668"/>
      <c r="F429" s="668"/>
      <c r="G429" s="668"/>
      <c r="H429" s="668"/>
      <c r="I429" s="668"/>
      <c r="J429" s="668"/>
      <c r="K429" s="668"/>
      <c r="L429" s="668"/>
      <c r="M429" s="59" t="s">
        <v>504</v>
      </c>
      <c r="N429" s="59"/>
      <c r="O429" s="59"/>
      <c r="P429" s="59"/>
      <c r="Q429" s="59"/>
      <c r="R429" s="59"/>
      <c r="S429" s="59"/>
      <c r="T429" s="59"/>
      <c r="U429" s="59"/>
      <c r="V429" s="59"/>
      <c r="W429" s="59"/>
      <c r="X429" s="59"/>
      <c r="Y429" s="675" t="s">
        <v>506</v>
      </c>
      <c r="Z429" s="675"/>
      <c r="AA429" s="675"/>
      <c r="AB429" s="675"/>
      <c r="AC429" s="675"/>
      <c r="AD429" s="675"/>
      <c r="AE429" s="675"/>
      <c r="AF429" s="675"/>
      <c r="AG429" s="675"/>
      <c r="AH429" s="675"/>
      <c r="AI429" s="186">
        <v>40</v>
      </c>
      <c r="AJ429" s="47"/>
      <c r="AK429" s="485"/>
      <c r="AL429" s="48"/>
      <c r="AM429" s="45"/>
      <c r="AN429" s="45"/>
      <c r="AO429" s="45"/>
      <c r="AP429" s="45"/>
      <c r="AQ429" s="45"/>
      <c r="AR429" s="45"/>
      <c r="AS429" s="503"/>
      <c r="AT429" s="460"/>
      <c r="AU429" s="16"/>
      <c r="AY429" s="454"/>
      <c r="BB429" s="454"/>
      <c r="BD429" s="454"/>
      <c r="BH429" s="454"/>
      <c r="BI429" s="552"/>
      <c r="BJ429" s="561"/>
      <c r="BK429" s="591"/>
      <c r="BL429" s="582"/>
    </row>
    <row r="430" spans="1:64" s="4" customFormat="1" x14ac:dyDescent="0.2">
      <c r="T430" s="6"/>
      <c r="AI430" s="47"/>
      <c r="AJ430" s="49"/>
      <c r="AK430" s="486"/>
      <c r="AL430" s="109"/>
      <c r="AM430" s="45"/>
      <c r="AN430" s="45"/>
      <c r="AO430" s="45"/>
      <c r="AP430" s="45"/>
      <c r="AQ430" s="45"/>
      <c r="AR430" s="45"/>
      <c r="AS430" s="503"/>
      <c r="AT430" s="460"/>
      <c r="AU430" s="16"/>
      <c r="AY430" s="454"/>
      <c r="BB430" s="454"/>
      <c r="BD430" s="454"/>
      <c r="BH430" s="454"/>
      <c r="BI430" s="552"/>
      <c r="BJ430" s="561"/>
      <c r="BK430" s="591"/>
      <c r="BL430" s="582"/>
    </row>
    <row r="431" spans="1:64" s="1" customFormat="1" ht="20.25" x14ac:dyDescent="0.3">
      <c r="A431" s="2" t="s">
        <v>324</v>
      </c>
      <c r="T431" s="5"/>
      <c r="Y431" s="7"/>
      <c r="Z431" s="7"/>
      <c r="AA431" s="7"/>
      <c r="AB431" s="7"/>
      <c r="AE431" s="7"/>
      <c r="AF431" s="7"/>
      <c r="AI431" s="49"/>
      <c r="AJ431" s="50"/>
      <c r="AK431" s="489"/>
      <c r="AL431" s="102"/>
      <c r="AM431" s="3"/>
      <c r="AN431" s="3"/>
      <c r="AO431" s="3"/>
      <c r="AP431" s="3"/>
      <c r="AQ431" s="3"/>
      <c r="AR431" s="3"/>
      <c r="AS431" s="494"/>
      <c r="AT431" s="461"/>
      <c r="AU431" s="437"/>
      <c r="AY431" s="452"/>
      <c r="BB431" s="452"/>
      <c r="BD431" s="452"/>
      <c r="BH431" s="452"/>
      <c r="BI431" s="551"/>
      <c r="BJ431" s="560"/>
      <c r="BK431" s="590"/>
      <c r="BL431" s="581"/>
    </row>
    <row r="432" spans="1:64" s="29" customFormat="1" ht="16.5" x14ac:dyDescent="0.3">
      <c r="A432" s="28" t="s">
        <v>333</v>
      </c>
      <c r="S432" s="292"/>
      <c r="T432" s="698" t="s">
        <v>535</v>
      </c>
      <c r="U432" s="698"/>
      <c r="V432" s="698"/>
      <c r="W432" s="698"/>
      <c r="X432" s="698"/>
      <c r="Y432" s="698"/>
      <c r="Z432" s="698"/>
      <c r="AA432" s="698"/>
      <c r="AB432" s="698"/>
      <c r="AC432" s="698"/>
      <c r="AD432" s="698"/>
      <c r="AE432" s="698"/>
      <c r="AF432" s="698"/>
      <c r="AG432" s="698"/>
      <c r="AH432" s="698"/>
      <c r="AI432" s="698"/>
      <c r="AJ432" s="72"/>
      <c r="AK432" s="487"/>
      <c r="AL432" s="103"/>
      <c r="AM432" s="104"/>
      <c r="AN432" s="104"/>
      <c r="AO432" s="104"/>
      <c r="AP432" s="104"/>
      <c r="AQ432" s="104"/>
      <c r="AR432" s="104"/>
      <c r="AS432" s="504"/>
      <c r="AT432" s="617"/>
      <c r="AU432" s="403"/>
      <c r="AY432" s="350"/>
      <c r="BB432" s="350"/>
      <c r="BD432" s="350"/>
      <c r="BH432" s="350"/>
      <c r="BI432" s="557"/>
      <c r="BJ432" s="566"/>
      <c r="BK432" s="596"/>
      <c r="BL432" s="587"/>
    </row>
    <row r="433" spans="1:64" s="27" customFormat="1" ht="17.25" thickBot="1" x14ac:dyDescent="0.35">
      <c r="A433" s="66" t="s">
        <v>33</v>
      </c>
      <c r="B433" s="66"/>
      <c r="C433" s="66"/>
      <c r="D433" s="66" t="s">
        <v>34</v>
      </c>
      <c r="E433" s="66"/>
      <c r="F433" s="66"/>
      <c r="G433" s="66"/>
      <c r="H433" s="66"/>
      <c r="I433" s="66"/>
      <c r="J433" s="66"/>
      <c r="K433" s="66"/>
      <c r="L433" s="66"/>
      <c r="M433" s="66" t="s">
        <v>228</v>
      </c>
      <c r="N433" s="66"/>
      <c r="O433" s="66"/>
      <c r="P433" s="66"/>
      <c r="Q433" s="66"/>
      <c r="R433" s="66"/>
      <c r="S433" s="66"/>
      <c r="T433" s="66"/>
      <c r="U433" s="66"/>
      <c r="V433" s="66"/>
      <c r="W433" s="66"/>
      <c r="X433" s="66"/>
      <c r="Y433" s="66" t="s">
        <v>441</v>
      </c>
      <c r="Z433" s="66"/>
      <c r="AA433" s="66"/>
      <c r="AB433" s="66"/>
      <c r="AC433" s="66"/>
      <c r="AD433" s="66"/>
      <c r="AE433" s="66"/>
      <c r="AF433" s="66"/>
      <c r="AG433" s="66"/>
      <c r="AH433" s="68"/>
      <c r="AI433" s="67" t="s">
        <v>35</v>
      </c>
      <c r="AJ433" s="69"/>
      <c r="AK433" s="488"/>
      <c r="AL433" s="112"/>
      <c r="AM433" s="54"/>
      <c r="AN433" s="54"/>
      <c r="AO433" s="54"/>
      <c r="AP433" s="54"/>
      <c r="AQ433" s="54"/>
      <c r="AR433" s="54"/>
      <c r="AS433" s="505"/>
      <c r="AT433" s="608"/>
      <c r="AU433" s="271"/>
      <c r="AY433" s="291"/>
      <c r="BB433" s="291"/>
      <c r="BD433" s="291"/>
      <c r="BH433" s="291"/>
      <c r="BI433" s="558"/>
      <c r="BJ433" s="567"/>
      <c r="BK433" s="597"/>
      <c r="BL433" s="588"/>
    </row>
    <row r="434" spans="1:64" s="4" customFormat="1" ht="25.35" customHeight="1" x14ac:dyDescent="0.2">
      <c r="A434" s="64" t="s">
        <v>325</v>
      </c>
      <c r="B434" s="64"/>
      <c r="C434" s="64"/>
      <c r="D434" s="670" t="s">
        <v>595</v>
      </c>
      <c r="E434" s="670"/>
      <c r="F434" s="670"/>
      <c r="G434" s="670"/>
      <c r="H434" s="670"/>
      <c r="I434" s="670"/>
      <c r="J434" s="670"/>
      <c r="K434" s="670"/>
      <c r="L434" s="670"/>
      <c r="M434" s="64" t="s">
        <v>327</v>
      </c>
      <c r="N434" s="64"/>
      <c r="O434" s="64"/>
      <c r="P434" s="64"/>
      <c r="Q434" s="64"/>
      <c r="R434" s="64"/>
      <c r="S434" s="64"/>
      <c r="T434" s="64"/>
      <c r="U434" s="64"/>
      <c r="V434" s="64"/>
      <c r="W434" s="64"/>
      <c r="X434" s="64"/>
      <c r="Y434" s="679" t="s">
        <v>507</v>
      </c>
      <c r="Z434" s="679"/>
      <c r="AA434" s="679"/>
      <c r="AB434" s="679"/>
      <c r="AC434" s="679"/>
      <c r="AD434" s="679"/>
      <c r="AE434" s="679"/>
      <c r="AF434" s="679"/>
      <c r="AG434" s="679"/>
      <c r="AH434" s="679"/>
      <c r="AI434" s="184">
        <v>5</v>
      </c>
      <c r="AJ434" s="69"/>
      <c r="AK434" s="485"/>
      <c r="AL434" s="48"/>
      <c r="AM434" s="45"/>
      <c r="AN434" s="45"/>
      <c r="AO434" s="45"/>
      <c r="AP434" s="45"/>
      <c r="AQ434" s="45"/>
      <c r="AR434" s="45"/>
      <c r="AS434" s="503"/>
      <c r="AT434" s="460"/>
      <c r="AU434" s="16"/>
      <c r="AY434" s="454"/>
      <c r="BB434" s="454"/>
      <c r="BD434" s="454"/>
      <c r="BH434" s="454"/>
      <c r="BI434" s="552"/>
      <c r="BJ434" s="561"/>
      <c r="BK434" s="591"/>
      <c r="BL434" s="582"/>
    </row>
    <row r="435" spans="1:64" s="4" customFormat="1" ht="47.45" customHeight="1" x14ac:dyDescent="0.2">
      <c r="A435" s="56" t="s">
        <v>330</v>
      </c>
      <c r="B435" s="56"/>
      <c r="C435" s="56"/>
      <c r="D435" s="667"/>
      <c r="E435" s="667"/>
      <c r="F435" s="667"/>
      <c r="G435" s="667"/>
      <c r="H435" s="667"/>
      <c r="I435" s="667"/>
      <c r="J435" s="667"/>
      <c r="K435" s="667"/>
      <c r="L435" s="667"/>
      <c r="M435" s="56" t="s">
        <v>328</v>
      </c>
      <c r="N435" s="56"/>
      <c r="O435" s="56"/>
      <c r="P435" s="56"/>
      <c r="Q435" s="56"/>
      <c r="R435" s="56"/>
      <c r="S435" s="56"/>
      <c r="T435" s="56"/>
      <c r="U435" s="56"/>
      <c r="V435" s="56"/>
      <c r="W435" s="56"/>
      <c r="X435" s="56"/>
      <c r="Y435" s="661" t="s">
        <v>508</v>
      </c>
      <c r="Z435" s="661"/>
      <c r="AA435" s="661"/>
      <c r="AB435" s="661"/>
      <c r="AC435" s="661"/>
      <c r="AD435" s="661"/>
      <c r="AE435" s="661"/>
      <c r="AF435" s="661"/>
      <c r="AG435" s="661"/>
      <c r="AH435" s="661"/>
      <c r="AI435" s="185">
        <v>1</v>
      </c>
      <c r="AJ435" s="69"/>
      <c r="AK435" s="485"/>
      <c r="AL435" s="48"/>
      <c r="AM435" s="45"/>
      <c r="AN435" s="45"/>
      <c r="AO435" s="45"/>
      <c r="AP435" s="45"/>
      <c r="AQ435" s="45"/>
      <c r="AR435" s="45"/>
      <c r="AS435" s="503"/>
      <c r="AT435" s="460"/>
      <c r="AU435" s="16"/>
      <c r="AY435" s="454"/>
      <c r="BB435" s="454"/>
      <c r="BD435" s="454"/>
      <c r="BH435" s="454"/>
      <c r="BI435" s="552"/>
      <c r="BJ435" s="561"/>
      <c r="BK435" s="591"/>
      <c r="BL435" s="582"/>
    </row>
    <row r="436" spans="1:64" s="4" customFormat="1" ht="25.35" customHeight="1" x14ac:dyDescent="0.2">
      <c r="A436" s="59" t="s">
        <v>331</v>
      </c>
      <c r="B436" s="59"/>
      <c r="C436" s="59"/>
      <c r="D436" s="668" t="s">
        <v>596</v>
      </c>
      <c r="E436" s="668"/>
      <c r="F436" s="668"/>
      <c r="G436" s="668"/>
      <c r="H436" s="668"/>
      <c r="I436" s="668"/>
      <c r="J436" s="668"/>
      <c r="K436" s="668"/>
      <c r="L436" s="668"/>
      <c r="M436" s="675" t="s">
        <v>329</v>
      </c>
      <c r="N436" s="675"/>
      <c r="O436" s="675"/>
      <c r="P436" s="675"/>
      <c r="Q436" s="675"/>
      <c r="R436" s="675"/>
      <c r="S436" s="675"/>
      <c r="T436" s="675"/>
      <c r="U436" s="675"/>
      <c r="V436" s="675"/>
      <c r="W436" s="675"/>
      <c r="X436" s="675"/>
      <c r="Y436" s="675" t="s">
        <v>505</v>
      </c>
      <c r="Z436" s="675"/>
      <c r="AA436" s="675"/>
      <c r="AB436" s="675"/>
      <c r="AC436" s="675"/>
      <c r="AD436" s="675"/>
      <c r="AE436" s="675"/>
      <c r="AF436" s="675"/>
      <c r="AG436" s="675"/>
      <c r="AH436" s="675"/>
      <c r="AI436" s="186">
        <v>150</v>
      </c>
      <c r="AJ436" s="33"/>
      <c r="AK436" s="485"/>
      <c r="AL436" s="48"/>
      <c r="AM436" s="45"/>
      <c r="AN436" s="45"/>
      <c r="AO436" s="45"/>
      <c r="AP436" s="45"/>
      <c r="AQ436" s="45"/>
      <c r="AR436" s="45"/>
      <c r="AS436" s="503"/>
      <c r="AT436" s="460"/>
      <c r="AU436" s="16"/>
      <c r="AY436" s="454"/>
      <c r="BB436" s="454"/>
      <c r="BD436" s="454"/>
      <c r="BH436" s="454"/>
      <c r="BI436" s="552"/>
      <c r="BJ436" s="561"/>
      <c r="BK436" s="591"/>
      <c r="BL436" s="582"/>
    </row>
    <row r="437" spans="1:64" s="4" customFormat="1" ht="12" x14ac:dyDescent="0.2">
      <c r="T437" s="6"/>
      <c r="AI437" s="33"/>
      <c r="AJ437" s="33"/>
      <c r="AK437" s="486"/>
      <c r="AL437" s="74"/>
      <c r="AM437" s="45"/>
      <c r="AN437" s="45"/>
      <c r="AO437" s="45"/>
      <c r="AP437" s="45"/>
      <c r="AQ437" s="45"/>
      <c r="AR437" s="45"/>
      <c r="AS437" s="503"/>
      <c r="AT437" s="460"/>
      <c r="AU437" s="16"/>
      <c r="AY437" s="454"/>
      <c r="BB437" s="454"/>
      <c r="BD437" s="454"/>
      <c r="BH437" s="454"/>
      <c r="BI437" s="552"/>
      <c r="BJ437" s="561"/>
      <c r="BK437" s="591"/>
      <c r="BL437" s="582"/>
    </row>
    <row r="438" spans="1:64" s="4" customFormat="1" ht="14.25" customHeight="1" x14ac:dyDescent="0.2">
      <c r="T438" s="6"/>
      <c r="AI438" s="33"/>
      <c r="AJ438" s="33"/>
      <c r="AK438" s="486"/>
      <c r="AL438" s="74"/>
      <c r="AM438" s="45"/>
      <c r="AN438" s="45"/>
      <c r="AO438" s="45"/>
      <c r="AP438" s="45"/>
      <c r="AQ438" s="45"/>
      <c r="AR438" s="45"/>
      <c r="AS438" s="503"/>
      <c r="AT438" s="460"/>
      <c r="AU438" s="16"/>
      <c r="AY438" s="454"/>
      <c r="BB438" s="454"/>
      <c r="BD438" s="454"/>
      <c r="BH438" s="454"/>
      <c r="BI438" s="552"/>
      <c r="BJ438" s="561"/>
      <c r="BK438" s="591"/>
      <c r="BL438" s="582"/>
    </row>
    <row r="439" spans="1:64" s="4" customFormat="1" ht="14.25" customHeight="1" x14ac:dyDescent="0.2">
      <c r="T439" s="6"/>
      <c r="AI439" s="33"/>
      <c r="AJ439" s="33"/>
      <c r="AK439" s="486"/>
      <c r="AL439" s="74"/>
      <c r="AM439" s="45"/>
      <c r="AN439" s="45"/>
      <c r="AO439" s="45"/>
      <c r="AP439" s="45"/>
      <c r="AQ439" s="45"/>
      <c r="AR439" s="45"/>
      <c r="AS439" s="503"/>
      <c r="AT439" s="460"/>
      <c r="AU439" s="16"/>
      <c r="AY439" s="454"/>
      <c r="BB439" s="454"/>
      <c r="BD439" s="454"/>
      <c r="BH439" s="454"/>
      <c r="BI439" s="552"/>
      <c r="BJ439" s="561"/>
      <c r="BK439" s="591"/>
      <c r="BL439" s="582"/>
    </row>
    <row r="440" spans="1:64" s="4" customFormat="1" ht="14.25" customHeight="1" x14ac:dyDescent="0.2">
      <c r="T440" s="6"/>
      <c r="AI440" s="33"/>
      <c r="AJ440" s="33"/>
      <c r="AK440" s="486"/>
      <c r="AL440" s="74"/>
      <c r="AM440" s="45"/>
      <c r="AN440" s="45"/>
      <c r="AO440" s="45"/>
      <c r="AP440" s="45"/>
      <c r="AQ440" s="45"/>
      <c r="AR440" s="45"/>
      <c r="AS440" s="503"/>
      <c r="AT440" s="460"/>
      <c r="AU440" s="16"/>
      <c r="AY440" s="454"/>
      <c r="BB440" s="454"/>
      <c r="BD440" s="454"/>
      <c r="BH440" s="454"/>
      <c r="BI440" s="552"/>
      <c r="BJ440" s="561"/>
      <c r="BK440" s="591"/>
      <c r="BL440" s="582"/>
    </row>
    <row r="441" spans="1:64" s="4" customFormat="1" ht="14.25" customHeight="1" x14ac:dyDescent="0.2">
      <c r="T441" s="6"/>
      <c r="AI441" s="33"/>
      <c r="AJ441" s="33"/>
      <c r="AK441" s="486"/>
      <c r="AL441" s="74"/>
      <c r="AM441" s="45"/>
      <c r="AN441" s="45"/>
      <c r="AO441" s="45"/>
      <c r="AP441" s="45"/>
      <c r="AQ441" s="45"/>
      <c r="AR441" s="45"/>
      <c r="AS441" s="503"/>
      <c r="AT441" s="460"/>
      <c r="AU441" s="16"/>
      <c r="AY441" s="454"/>
      <c r="BB441" s="454"/>
      <c r="BD441" s="454"/>
      <c r="BH441" s="454"/>
      <c r="BI441" s="552"/>
      <c r="BJ441" s="561"/>
      <c r="BK441" s="591"/>
      <c r="BL441" s="582"/>
    </row>
    <row r="442" spans="1:64" s="4" customFormat="1" x14ac:dyDescent="0.2">
      <c r="T442" s="6"/>
      <c r="AI442" s="33"/>
      <c r="AJ442" s="294"/>
      <c r="AK442" s="486"/>
      <c r="AL442" s="74"/>
      <c r="AM442" s="45"/>
      <c r="AN442" s="45"/>
      <c r="AO442" s="45"/>
      <c r="AP442" s="45"/>
      <c r="AQ442" s="45"/>
      <c r="AR442" s="45"/>
      <c r="AS442" s="503"/>
      <c r="AT442" s="460"/>
      <c r="AU442" s="16"/>
      <c r="AY442" s="454"/>
      <c r="BB442" s="454"/>
      <c r="BD442" s="454"/>
      <c r="BH442" s="454"/>
      <c r="BI442" s="552"/>
      <c r="BJ442" s="561"/>
      <c r="BK442" s="591"/>
      <c r="BL442" s="582"/>
    </row>
    <row r="443" spans="1:64" s="1" customFormat="1" ht="20.25" x14ac:dyDescent="0.3">
      <c r="A443" s="298" t="s">
        <v>332</v>
      </c>
      <c r="B443" s="286"/>
      <c r="C443" s="286"/>
      <c r="D443" s="286"/>
      <c r="E443" s="286"/>
      <c r="F443" s="286"/>
      <c r="G443" s="286"/>
      <c r="H443" s="286"/>
      <c r="I443" s="286"/>
      <c r="J443" s="286"/>
      <c r="K443" s="286"/>
      <c r="L443" s="286"/>
      <c r="M443" s="286"/>
      <c r="N443" s="286"/>
      <c r="O443" s="286"/>
      <c r="P443" s="286"/>
      <c r="Q443" s="286"/>
      <c r="R443" s="286"/>
      <c r="S443" s="286"/>
      <c r="T443" s="288"/>
      <c r="U443" s="286"/>
      <c r="V443" s="286"/>
      <c r="W443" s="286"/>
      <c r="X443" s="286"/>
      <c r="Y443" s="290"/>
      <c r="Z443" s="290"/>
      <c r="AA443" s="290"/>
      <c r="AB443" s="290"/>
      <c r="AC443" s="286"/>
      <c r="AD443" s="286"/>
      <c r="AE443" s="290"/>
      <c r="AF443" s="290"/>
      <c r="AG443" s="286"/>
      <c r="AH443" s="286"/>
      <c r="AI443" s="294"/>
      <c r="AJ443" s="293"/>
      <c r="AK443" s="489"/>
      <c r="AL443" s="102"/>
      <c r="AM443" s="3"/>
      <c r="AN443" s="3"/>
      <c r="AO443" s="3"/>
      <c r="AP443" s="3"/>
      <c r="AQ443" s="3"/>
      <c r="AR443" s="3"/>
      <c r="AS443" s="494"/>
      <c r="AT443" s="461"/>
      <c r="AU443" s="437"/>
      <c r="AY443" s="452"/>
      <c r="BB443" s="452"/>
      <c r="BD443" s="452"/>
      <c r="BH443" s="452"/>
      <c r="BI443" s="551"/>
      <c r="BJ443" s="560"/>
      <c r="BK443" s="590"/>
      <c r="BL443" s="581"/>
    </row>
    <row r="444" spans="1:64" s="4" customFormat="1" ht="12" x14ac:dyDescent="0.2">
      <c r="A444" s="287"/>
      <c r="B444" s="287"/>
      <c r="C444" s="287"/>
      <c r="D444" s="287"/>
      <c r="E444" s="287"/>
      <c r="F444" s="287"/>
      <c r="G444" s="287"/>
      <c r="H444" s="287"/>
      <c r="I444" s="287"/>
      <c r="J444" s="287"/>
      <c r="K444" s="287"/>
      <c r="L444" s="287"/>
      <c r="M444" s="287"/>
      <c r="N444" s="287"/>
      <c r="O444" s="287"/>
      <c r="P444" s="287"/>
      <c r="Q444" s="287"/>
      <c r="R444" s="287"/>
      <c r="S444" s="287"/>
      <c r="T444" s="289"/>
      <c r="U444" s="287"/>
      <c r="V444" s="287"/>
      <c r="W444" s="287"/>
      <c r="X444" s="287"/>
      <c r="Y444" s="287"/>
      <c r="Z444" s="287"/>
      <c r="AA444" s="287"/>
      <c r="AB444" s="287"/>
      <c r="AC444" s="287"/>
      <c r="AD444" s="287"/>
      <c r="AE444" s="287"/>
      <c r="AF444" s="287"/>
      <c r="AG444" s="287"/>
      <c r="AH444" s="287"/>
      <c r="AI444" s="293"/>
      <c r="AJ444" s="376"/>
      <c r="AK444" s="486"/>
      <c r="AL444" s="74"/>
      <c r="AM444" s="45"/>
      <c r="AN444" s="45"/>
      <c r="AO444" s="45"/>
      <c r="AP444" s="45"/>
      <c r="AQ444" s="45"/>
      <c r="AR444" s="45"/>
      <c r="AS444" s="503"/>
      <c r="AT444" s="460"/>
      <c r="AU444" s="16"/>
      <c r="AY444" s="454"/>
      <c r="BB444" s="454"/>
      <c r="BD444" s="454"/>
      <c r="BH444" s="454"/>
      <c r="BI444" s="552"/>
      <c r="BJ444" s="561"/>
      <c r="BK444" s="591"/>
      <c r="BL444" s="582"/>
    </row>
    <row r="445" spans="1:64" ht="54.75" customHeight="1" x14ac:dyDescent="0.2">
      <c r="A445" s="703" t="s">
        <v>537</v>
      </c>
      <c r="B445" s="703"/>
      <c r="C445" s="703"/>
      <c r="D445" s="703"/>
      <c r="E445" s="703"/>
      <c r="F445" s="703"/>
      <c r="G445" s="703"/>
      <c r="H445" s="703"/>
      <c r="I445" s="703"/>
      <c r="J445" s="703"/>
      <c r="K445" s="703"/>
      <c r="L445" s="703"/>
      <c r="M445" s="703"/>
      <c r="N445" s="703"/>
      <c r="O445" s="703"/>
      <c r="P445" s="703"/>
      <c r="Q445" s="703"/>
      <c r="R445" s="703"/>
      <c r="S445" s="703"/>
      <c r="T445" s="703"/>
      <c r="U445" s="703"/>
      <c r="V445" s="703"/>
      <c r="W445" s="703"/>
      <c r="X445" s="703"/>
      <c r="Y445" s="703"/>
      <c r="Z445" s="703"/>
      <c r="AA445" s="703"/>
      <c r="AB445" s="703"/>
      <c r="AC445" s="703"/>
      <c r="AD445" s="703"/>
      <c r="AE445" s="703"/>
      <c r="AF445" s="703"/>
      <c r="AG445" s="703"/>
      <c r="AH445" s="703"/>
      <c r="AI445" s="703"/>
      <c r="AJ445" s="376"/>
      <c r="AK445" s="489"/>
    </row>
    <row r="446" spans="1:64" ht="66.75" customHeight="1" x14ac:dyDescent="0.2">
      <c r="A446" s="703" t="s">
        <v>538</v>
      </c>
      <c r="B446" s="703"/>
      <c r="C446" s="703"/>
      <c r="D446" s="703"/>
      <c r="E446" s="703"/>
      <c r="F446" s="703"/>
      <c r="G446" s="703"/>
      <c r="H446" s="703"/>
      <c r="I446" s="703"/>
      <c r="J446" s="703"/>
      <c r="K446" s="703"/>
      <c r="L446" s="703"/>
      <c r="M446" s="703"/>
      <c r="N446" s="703"/>
      <c r="O446" s="703"/>
      <c r="P446" s="703"/>
      <c r="Q446" s="703"/>
      <c r="R446" s="703"/>
      <c r="S446" s="703"/>
      <c r="T446" s="703"/>
      <c r="U446" s="703"/>
      <c r="V446" s="703"/>
      <c r="W446" s="703"/>
      <c r="X446" s="703"/>
      <c r="Y446" s="703"/>
      <c r="Z446" s="703"/>
      <c r="AA446" s="703"/>
      <c r="AB446" s="703"/>
      <c r="AC446" s="703"/>
      <c r="AD446" s="703"/>
      <c r="AE446" s="703"/>
      <c r="AF446" s="703"/>
      <c r="AG446" s="703"/>
      <c r="AH446" s="703"/>
      <c r="AI446" s="703"/>
      <c r="AJ446" s="378"/>
      <c r="AK446" s="489"/>
    </row>
    <row r="447" spans="1:64" x14ac:dyDescent="0.2">
      <c r="A447" s="704" t="s">
        <v>539</v>
      </c>
      <c r="B447" s="704"/>
      <c r="C447" s="704"/>
      <c r="D447" s="704"/>
      <c r="E447" s="704"/>
      <c r="F447" s="704"/>
      <c r="G447" s="704"/>
      <c r="H447" s="704"/>
      <c r="I447" s="704"/>
      <c r="J447" s="704"/>
      <c r="K447" s="704"/>
      <c r="L447" s="704"/>
      <c r="M447" s="704"/>
      <c r="N447" s="704"/>
      <c r="O447" s="704"/>
      <c r="P447" s="704"/>
      <c r="Q447" s="704"/>
      <c r="R447" s="704"/>
      <c r="S447" s="704"/>
      <c r="T447" s="704"/>
      <c r="U447" s="704"/>
      <c r="V447" s="704"/>
      <c r="W447" s="704"/>
      <c r="X447" s="704"/>
      <c r="Y447" s="704"/>
      <c r="Z447" s="704"/>
      <c r="AA447" s="704"/>
      <c r="AB447" s="704"/>
      <c r="AC447" s="704"/>
      <c r="AD447" s="704"/>
      <c r="AE447" s="704"/>
      <c r="AF447" s="704"/>
      <c r="AG447" s="704"/>
      <c r="AH447" s="704"/>
      <c r="AI447" s="704"/>
      <c r="AJ447" s="376"/>
      <c r="AK447" s="489"/>
    </row>
    <row r="448" spans="1:64" ht="31.5" customHeight="1" x14ac:dyDescent="0.2">
      <c r="A448" s="703" t="s">
        <v>805</v>
      </c>
      <c r="B448" s="703"/>
      <c r="C448" s="703"/>
      <c r="D448" s="703"/>
      <c r="E448" s="703"/>
      <c r="F448" s="703"/>
      <c r="G448" s="703"/>
      <c r="H448" s="703"/>
      <c r="I448" s="703"/>
      <c r="J448" s="703"/>
      <c r="K448" s="703"/>
      <c r="L448" s="703"/>
      <c r="M448" s="703"/>
      <c r="N448" s="703"/>
      <c r="O448" s="703"/>
      <c r="P448" s="703"/>
      <c r="Q448" s="703"/>
      <c r="R448" s="703"/>
      <c r="S448" s="703"/>
      <c r="T448" s="703"/>
      <c r="U448" s="703"/>
      <c r="V448" s="703"/>
      <c r="W448" s="703"/>
      <c r="X448" s="703"/>
      <c r="Y448" s="703"/>
      <c r="Z448" s="703"/>
      <c r="AA448" s="703"/>
      <c r="AB448" s="703"/>
      <c r="AC448" s="703"/>
      <c r="AD448" s="703"/>
      <c r="AE448" s="703"/>
      <c r="AF448" s="703"/>
      <c r="AG448" s="703"/>
      <c r="AH448" s="703"/>
      <c r="AI448" s="703"/>
      <c r="AJ448" s="379"/>
      <c r="AK448" s="489"/>
    </row>
    <row r="449" spans="1:37" ht="42" customHeight="1" x14ac:dyDescent="0.2">
      <c r="A449" s="703" t="s">
        <v>541</v>
      </c>
      <c r="B449" s="703"/>
      <c r="C449" s="703"/>
      <c r="D449" s="703"/>
      <c r="E449" s="703"/>
      <c r="F449" s="703"/>
      <c r="G449" s="703"/>
      <c r="H449" s="703"/>
      <c r="I449" s="703"/>
      <c r="J449" s="703"/>
      <c r="K449" s="703"/>
      <c r="L449" s="703"/>
      <c r="M449" s="703"/>
      <c r="N449" s="703"/>
      <c r="O449" s="703"/>
      <c r="P449" s="703"/>
      <c r="Q449" s="703"/>
      <c r="R449" s="703"/>
      <c r="S449" s="703"/>
      <c r="T449" s="703"/>
      <c r="U449" s="703"/>
      <c r="V449" s="703"/>
      <c r="W449" s="703"/>
      <c r="X449" s="703"/>
      <c r="Y449" s="703"/>
      <c r="Z449" s="703"/>
      <c r="AA449" s="703"/>
      <c r="AB449" s="703"/>
      <c r="AC449" s="703"/>
      <c r="AD449" s="703"/>
      <c r="AE449" s="703"/>
      <c r="AF449" s="703"/>
      <c r="AG449" s="703"/>
      <c r="AH449" s="703"/>
      <c r="AI449" s="703"/>
      <c r="AJ449" s="378"/>
      <c r="AK449" s="489"/>
    </row>
    <row r="450" spans="1:37" x14ac:dyDescent="0.2">
      <c r="A450" s="704" t="s">
        <v>542</v>
      </c>
      <c r="B450" s="704"/>
      <c r="C450" s="704"/>
      <c r="D450" s="704"/>
      <c r="E450" s="704"/>
      <c r="F450" s="704"/>
      <c r="G450" s="704"/>
      <c r="H450" s="704"/>
      <c r="I450" s="704"/>
      <c r="J450" s="704"/>
      <c r="K450" s="704"/>
      <c r="L450" s="704"/>
      <c r="M450" s="704"/>
      <c r="N450" s="704"/>
      <c r="O450" s="704"/>
      <c r="P450" s="704"/>
      <c r="Q450" s="704"/>
      <c r="R450" s="704"/>
      <c r="S450" s="704"/>
      <c r="T450" s="704"/>
      <c r="U450" s="704"/>
      <c r="V450" s="704"/>
      <c r="W450" s="704"/>
      <c r="X450" s="704"/>
      <c r="Y450" s="704"/>
      <c r="Z450" s="704"/>
      <c r="AA450" s="704"/>
      <c r="AB450" s="704"/>
      <c r="AC450" s="704"/>
      <c r="AD450" s="704"/>
      <c r="AE450" s="704"/>
      <c r="AF450" s="704"/>
      <c r="AG450" s="704"/>
      <c r="AH450" s="704"/>
      <c r="AI450" s="704"/>
      <c r="AJ450" s="379"/>
      <c r="AK450" s="489"/>
    </row>
    <row r="451" spans="1:37" ht="235.5" customHeight="1" x14ac:dyDescent="0.2">
      <c r="A451" s="703" t="s">
        <v>543</v>
      </c>
      <c r="B451" s="703"/>
      <c r="C451" s="703"/>
      <c r="D451" s="703"/>
      <c r="E451" s="703"/>
      <c r="F451" s="703"/>
      <c r="G451" s="703"/>
      <c r="H451" s="703"/>
      <c r="I451" s="703"/>
      <c r="J451" s="703"/>
      <c r="K451" s="703"/>
      <c r="L451" s="703"/>
      <c r="M451" s="703"/>
      <c r="N451" s="703"/>
      <c r="O451" s="703"/>
      <c r="P451" s="703"/>
      <c r="Q451" s="703"/>
      <c r="R451" s="703"/>
      <c r="S451" s="703"/>
      <c r="T451" s="703"/>
      <c r="U451" s="703"/>
      <c r="V451" s="703"/>
      <c r="W451" s="703"/>
      <c r="X451" s="703"/>
      <c r="Y451" s="703"/>
      <c r="Z451" s="703"/>
      <c r="AA451" s="703"/>
      <c r="AB451" s="703"/>
      <c r="AC451" s="703"/>
      <c r="AD451" s="703"/>
      <c r="AE451" s="703"/>
      <c r="AF451" s="703"/>
      <c r="AG451" s="703"/>
      <c r="AH451" s="703"/>
      <c r="AI451" s="703"/>
      <c r="AJ451" s="378"/>
      <c r="AK451" s="489"/>
    </row>
    <row r="452" spans="1:37" x14ac:dyDescent="0.2">
      <c r="A452" s="704" t="s">
        <v>544</v>
      </c>
      <c r="B452" s="704"/>
      <c r="C452" s="704"/>
      <c r="D452" s="704"/>
      <c r="E452" s="704"/>
      <c r="F452" s="704"/>
      <c r="G452" s="704"/>
      <c r="H452" s="704"/>
      <c r="I452" s="704"/>
      <c r="J452" s="704"/>
      <c r="K452" s="704"/>
      <c r="L452" s="704"/>
      <c r="M452" s="704"/>
      <c r="N452" s="704"/>
      <c r="O452" s="704"/>
      <c r="P452" s="704"/>
      <c r="Q452" s="704"/>
      <c r="R452" s="704"/>
      <c r="S452" s="704"/>
      <c r="T452" s="704"/>
      <c r="U452" s="704"/>
      <c r="V452" s="704"/>
      <c r="W452" s="704"/>
      <c r="X452" s="704"/>
      <c r="Y452" s="704"/>
      <c r="Z452" s="704"/>
      <c r="AA452" s="704"/>
      <c r="AB452" s="704"/>
      <c r="AC452" s="704"/>
      <c r="AD452" s="704"/>
      <c r="AE452" s="704"/>
      <c r="AF452" s="704"/>
      <c r="AG452" s="704"/>
      <c r="AH452" s="704"/>
      <c r="AI452" s="704"/>
      <c r="AJ452" s="376"/>
      <c r="AK452" s="489"/>
    </row>
    <row r="453" spans="1:37" ht="19.5" customHeight="1" x14ac:dyDescent="0.2">
      <c r="A453" s="703" t="s">
        <v>545</v>
      </c>
      <c r="B453" s="703"/>
      <c r="C453" s="703"/>
      <c r="D453" s="703"/>
      <c r="E453" s="703"/>
      <c r="F453" s="703"/>
      <c r="G453" s="703"/>
      <c r="H453" s="703"/>
      <c r="I453" s="703"/>
      <c r="J453" s="703"/>
      <c r="K453" s="703"/>
      <c r="L453" s="703"/>
      <c r="M453" s="703"/>
      <c r="N453" s="703"/>
      <c r="O453" s="703"/>
      <c r="P453" s="703"/>
      <c r="Q453" s="703"/>
      <c r="R453" s="703"/>
      <c r="S453" s="703"/>
      <c r="T453" s="703"/>
      <c r="U453" s="703"/>
      <c r="V453" s="703"/>
      <c r="W453" s="703"/>
      <c r="X453" s="703"/>
      <c r="Y453" s="703"/>
      <c r="Z453" s="703"/>
      <c r="AA453" s="703"/>
      <c r="AB453" s="703"/>
      <c r="AC453" s="703"/>
      <c r="AD453" s="703"/>
      <c r="AE453" s="703"/>
      <c r="AF453" s="703"/>
      <c r="AG453" s="703"/>
      <c r="AH453" s="703"/>
      <c r="AI453" s="703"/>
      <c r="AJ453" s="376"/>
      <c r="AK453" s="489"/>
    </row>
    <row r="454" spans="1:37" ht="31.5" customHeight="1" x14ac:dyDescent="0.2">
      <c r="A454" s="703" t="s">
        <v>546</v>
      </c>
      <c r="B454" s="703"/>
      <c r="C454" s="703"/>
      <c r="D454" s="703"/>
      <c r="E454" s="703"/>
      <c r="F454" s="703"/>
      <c r="G454" s="703"/>
      <c r="H454" s="703"/>
      <c r="I454" s="703"/>
      <c r="J454" s="703"/>
      <c r="K454" s="703"/>
      <c r="L454" s="703"/>
      <c r="M454" s="703"/>
      <c r="N454" s="703"/>
      <c r="O454" s="703"/>
      <c r="P454" s="703"/>
      <c r="Q454" s="703"/>
      <c r="R454" s="703"/>
      <c r="S454" s="703"/>
      <c r="T454" s="703"/>
      <c r="U454" s="703"/>
      <c r="V454" s="703"/>
      <c r="W454" s="703"/>
      <c r="X454" s="703"/>
      <c r="Y454" s="703"/>
      <c r="Z454" s="703"/>
      <c r="AA454" s="703"/>
      <c r="AB454" s="703"/>
      <c r="AC454" s="703"/>
      <c r="AD454" s="703"/>
      <c r="AE454" s="703"/>
      <c r="AF454" s="703"/>
      <c r="AG454" s="703"/>
      <c r="AH454" s="703"/>
      <c r="AI454" s="703"/>
      <c r="AJ454" s="376"/>
      <c r="AK454" s="489"/>
    </row>
    <row r="455" spans="1:37" ht="30.75" customHeight="1" x14ac:dyDescent="0.2">
      <c r="A455" s="703" t="s">
        <v>547</v>
      </c>
      <c r="B455" s="703"/>
      <c r="C455" s="703"/>
      <c r="D455" s="703"/>
      <c r="E455" s="703"/>
      <c r="F455" s="703"/>
      <c r="G455" s="703"/>
      <c r="H455" s="703"/>
      <c r="I455" s="703"/>
      <c r="J455" s="703"/>
      <c r="K455" s="703"/>
      <c r="L455" s="703"/>
      <c r="M455" s="703"/>
      <c r="N455" s="703"/>
      <c r="O455" s="703"/>
      <c r="P455" s="703"/>
      <c r="Q455" s="703"/>
      <c r="R455" s="703"/>
      <c r="S455" s="703"/>
      <c r="T455" s="703"/>
      <c r="U455" s="703"/>
      <c r="V455" s="703"/>
      <c r="W455" s="703"/>
      <c r="X455" s="703"/>
      <c r="Y455" s="703"/>
      <c r="Z455" s="703"/>
      <c r="AA455" s="703"/>
      <c r="AB455" s="703"/>
      <c r="AC455" s="703"/>
      <c r="AD455" s="703"/>
      <c r="AE455" s="703"/>
      <c r="AF455" s="703"/>
      <c r="AG455" s="703"/>
      <c r="AH455" s="703"/>
      <c r="AI455" s="703"/>
      <c r="AJ455" s="376"/>
      <c r="AK455" s="489"/>
    </row>
    <row r="456" spans="1:37" ht="55.5" customHeight="1" x14ac:dyDescent="0.2">
      <c r="A456" s="703" t="s">
        <v>548</v>
      </c>
      <c r="B456" s="703"/>
      <c r="C456" s="703"/>
      <c r="D456" s="703"/>
      <c r="E456" s="703"/>
      <c r="F456" s="703"/>
      <c r="G456" s="703"/>
      <c r="H456" s="703"/>
      <c r="I456" s="703"/>
      <c r="J456" s="703"/>
      <c r="K456" s="703"/>
      <c r="L456" s="703"/>
      <c r="M456" s="703"/>
      <c r="N456" s="703"/>
      <c r="O456" s="703"/>
      <c r="P456" s="703"/>
      <c r="Q456" s="703"/>
      <c r="R456" s="703"/>
      <c r="S456" s="703"/>
      <c r="T456" s="703"/>
      <c r="U456" s="703"/>
      <c r="V456" s="703"/>
      <c r="W456" s="703"/>
      <c r="X456" s="703"/>
      <c r="Y456" s="703"/>
      <c r="Z456" s="703"/>
      <c r="AA456" s="703"/>
      <c r="AB456" s="703"/>
      <c r="AC456" s="703"/>
      <c r="AD456" s="703"/>
      <c r="AE456" s="703"/>
      <c r="AF456" s="703"/>
      <c r="AG456" s="703"/>
      <c r="AH456" s="703"/>
      <c r="AI456" s="703"/>
      <c r="AJ456" s="376"/>
      <c r="AK456" s="489"/>
    </row>
    <row r="457" spans="1:37" ht="43.5" customHeight="1" x14ac:dyDescent="0.2">
      <c r="A457" s="703" t="s">
        <v>549</v>
      </c>
      <c r="B457" s="703"/>
      <c r="C457" s="703"/>
      <c r="D457" s="703"/>
      <c r="E457" s="703"/>
      <c r="F457" s="703"/>
      <c r="G457" s="703"/>
      <c r="H457" s="703"/>
      <c r="I457" s="703"/>
      <c r="J457" s="703"/>
      <c r="K457" s="703"/>
      <c r="L457" s="703"/>
      <c r="M457" s="703"/>
      <c r="N457" s="703"/>
      <c r="O457" s="703"/>
      <c r="P457" s="703"/>
      <c r="Q457" s="703"/>
      <c r="R457" s="703"/>
      <c r="S457" s="703"/>
      <c r="T457" s="703"/>
      <c r="U457" s="703"/>
      <c r="V457" s="703"/>
      <c r="W457" s="703"/>
      <c r="X457" s="703"/>
      <c r="Y457" s="703"/>
      <c r="Z457" s="703"/>
      <c r="AA457" s="703"/>
      <c r="AB457" s="703"/>
      <c r="AC457" s="703"/>
      <c r="AD457" s="703"/>
      <c r="AE457" s="703"/>
      <c r="AF457" s="703"/>
      <c r="AG457" s="703"/>
      <c r="AH457" s="703"/>
      <c r="AI457" s="703"/>
      <c r="AJ457" s="380"/>
      <c r="AK457" s="489"/>
    </row>
    <row r="458" spans="1:37" ht="14.25" customHeight="1" x14ac:dyDescent="0.2">
      <c r="A458" s="705" t="s">
        <v>550</v>
      </c>
      <c r="B458" s="705"/>
      <c r="C458" s="705"/>
      <c r="D458" s="705"/>
      <c r="E458" s="705"/>
      <c r="F458" s="705"/>
      <c r="G458" s="705"/>
      <c r="H458" s="705"/>
      <c r="I458" s="705"/>
      <c r="J458" s="705"/>
      <c r="K458" s="705"/>
      <c r="L458" s="705"/>
      <c r="M458" s="705"/>
      <c r="N458" s="705"/>
      <c r="O458" s="705"/>
      <c r="P458" s="705"/>
      <c r="Q458" s="705"/>
      <c r="R458" s="705"/>
      <c r="S458" s="705"/>
      <c r="T458" s="705"/>
      <c r="U458" s="705"/>
      <c r="V458" s="705"/>
      <c r="W458" s="705"/>
      <c r="X458" s="705"/>
      <c r="Y458" s="705"/>
      <c r="Z458" s="705"/>
      <c r="AA458" s="705"/>
      <c r="AB458" s="705"/>
      <c r="AC458" s="705"/>
      <c r="AD458" s="705"/>
      <c r="AE458" s="705"/>
      <c r="AF458" s="705"/>
      <c r="AG458" s="705"/>
      <c r="AH458" s="705"/>
      <c r="AI458" s="705"/>
      <c r="AJ458" s="376"/>
      <c r="AK458" s="489"/>
    </row>
    <row r="459" spans="1:37" ht="80.25" customHeight="1" x14ac:dyDescent="0.2">
      <c r="A459" s="703" t="s">
        <v>551</v>
      </c>
      <c r="B459" s="703"/>
      <c r="C459" s="703"/>
      <c r="D459" s="703"/>
      <c r="E459" s="703"/>
      <c r="F459" s="703"/>
      <c r="G459" s="703"/>
      <c r="H459" s="703"/>
      <c r="I459" s="703"/>
      <c r="J459" s="703"/>
      <c r="K459" s="703"/>
      <c r="L459" s="703"/>
      <c r="M459" s="703"/>
      <c r="N459" s="703"/>
      <c r="O459" s="703"/>
      <c r="P459" s="703"/>
      <c r="Q459" s="703"/>
      <c r="R459" s="703"/>
      <c r="S459" s="703"/>
      <c r="T459" s="703"/>
      <c r="U459" s="703"/>
      <c r="V459" s="703"/>
      <c r="W459" s="703"/>
      <c r="X459" s="703"/>
      <c r="Y459" s="703"/>
      <c r="Z459" s="703"/>
      <c r="AA459" s="703"/>
      <c r="AB459" s="703"/>
      <c r="AC459" s="703"/>
      <c r="AD459" s="703"/>
      <c r="AE459" s="703"/>
      <c r="AF459" s="703"/>
      <c r="AG459" s="703"/>
      <c r="AH459" s="703"/>
      <c r="AI459" s="703"/>
      <c r="AJ459" s="380"/>
      <c r="AK459" s="489"/>
    </row>
    <row r="460" spans="1:37" ht="14.25" customHeight="1" x14ac:dyDescent="0.2">
      <c r="A460" s="705" t="s">
        <v>552</v>
      </c>
      <c r="B460" s="705"/>
      <c r="C460" s="705"/>
      <c r="D460" s="705"/>
      <c r="E460" s="705"/>
      <c r="F460" s="705"/>
      <c r="G460" s="705"/>
      <c r="H460" s="705"/>
      <c r="I460" s="705"/>
      <c r="J460" s="705"/>
      <c r="K460" s="705"/>
      <c r="L460" s="705"/>
      <c r="M460" s="705"/>
      <c r="N460" s="705"/>
      <c r="O460" s="705"/>
      <c r="P460" s="705"/>
      <c r="Q460" s="705"/>
      <c r="R460" s="705"/>
      <c r="S460" s="705"/>
      <c r="T460" s="705"/>
      <c r="U460" s="705"/>
      <c r="V460" s="705"/>
      <c r="W460" s="705"/>
      <c r="X460" s="705"/>
      <c r="Y460" s="705"/>
      <c r="Z460" s="705"/>
      <c r="AA460" s="705"/>
      <c r="AB460" s="705"/>
      <c r="AC460" s="705"/>
      <c r="AD460" s="705"/>
      <c r="AE460" s="705"/>
      <c r="AF460" s="705"/>
      <c r="AG460" s="705"/>
      <c r="AH460" s="705"/>
      <c r="AI460" s="705"/>
      <c r="AJ460" s="376"/>
      <c r="AK460" s="489"/>
    </row>
    <row r="461" spans="1:37" ht="42" customHeight="1" x14ac:dyDescent="0.2">
      <c r="A461" s="703" t="s">
        <v>553</v>
      </c>
      <c r="B461" s="703"/>
      <c r="C461" s="703"/>
      <c r="D461" s="703"/>
      <c r="E461" s="703"/>
      <c r="F461" s="703"/>
      <c r="G461" s="703"/>
      <c r="H461" s="703"/>
      <c r="I461" s="703"/>
      <c r="J461" s="703"/>
      <c r="K461" s="703"/>
      <c r="L461" s="703"/>
      <c r="M461" s="703"/>
      <c r="N461" s="703"/>
      <c r="O461" s="703"/>
      <c r="P461" s="703"/>
      <c r="Q461" s="703"/>
      <c r="R461" s="703"/>
      <c r="S461" s="703"/>
      <c r="T461" s="703"/>
      <c r="U461" s="703"/>
      <c r="V461" s="703"/>
      <c r="W461" s="703"/>
      <c r="X461" s="703"/>
      <c r="Y461" s="703"/>
      <c r="Z461" s="703"/>
      <c r="AA461" s="703"/>
      <c r="AB461" s="703"/>
      <c r="AC461" s="703"/>
      <c r="AD461" s="703"/>
      <c r="AE461" s="703"/>
      <c r="AF461" s="703"/>
      <c r="AG461" s="703"/>
      <c r="AH461" s="703"/>
      <c r="AI461" s="703"/>
      <c r="AJ461" s="376"/>
      <c r="AK461" s="489"/>
    </row>
    <row r="462" spans="1:37" ht="56.25" customHeight="1" x14ac:dyDescent="0.2">
      <c r="A462" s="703" t="s">
        <v>554</v>
      </c>
      <c r="B462" s="703"/>
      <c r="C462" s="703"/>
      <c r="D462" s="703"/>
      <c r="E462" s="703"/>
      <c r="F462" s="703"/>
      <c r="G462" s="703"/>
      <c r="H462" s="703"/>
      <c r="I462" s="703"/>
      <c r="J462" s="703"/>
      <c r="K462" s="703"/>
      <c r="L462" s="703"/>
      <c r="M462" s="703"/>
      <c r="N462" s="703"/>
      <c r="O462" s="703"/>
      <c r="P462" s="703"/>
      <c r="Q462" s="703"/>
      <c r="R462" s="703"/>
      <c r="S462" s="703"/>
      <c r="T462" s="703"/>
      <c r="U462" s="703"/>
      <c r="V462" s="703"/>
      <c r="W462" s="703"/>
      <c r="X462" s="703"/>
      <c r="Y462" s="703"/>
      <c r="Z462" s="703"/>
      <c r="AA462" s="703"/>
      <c r="AB462" s="703"/>
      <c r="AC462" s="703"/>
      <c r="AD462" s="703"/>
      <c r="AE462" s="703"/>
      <c r="AF462" s="703"/>
      <c r="AG462" s="703"/>
      <c r="AH462" s="703"/>
      <c r="AI462" s="703"/>
      <c r="AJ462" s="380"/>
      <c r="AK462" s="489"/>
    </row>
    <row r="463" spans="1:37" ht="14.25" customHeight="1" x14ac:dyDescent="0.2">
      <c r="A463" s="705" t="s">
        <v>555</v>
      </c>
      <c r="B463" s="705"/>
      <c r="C463" s="705"/>
      <c r="D463" s="705"/>
      <c r="E463" s="705"/>
      <c r="F463" s="705"/>
      <c r="G463" s="705"/>
      <c r="H463" s="705"/>
      <c r="I463" s="705"/>
      <c r="J463" s="705"/>
      <c r="K463" s="705"/>
      <c r="L463" s="705"/>
      <c r="M463" s="705"/>
      <c r="N463" s="705"/>
      <c r="O463" s="705"/>
      <c r="P463" s="705"/>
      <c r="Q463" s="705"/>
      <c r="R463" s="705"/>
      <c r="S463" s="705"/>
      <c r="T463" s="705"/>
      <c r="U463" s="705"/>
      <c r="V463" s="705"/>
      <c r="W463" s="705"/>
      <c r="X463" s="705"/>
      <c r="Y463" s="705"/>
      <c r="Z463" s="705"/>
      <c r="AA463" s="705"/>
      <c r="AB463" s="705"/>
      <c r="AC463" s="705"/>
      <c r="AD463" s="705"/>
      <c r="AE463" s="705"/>
      <c r="AF463" s="705"/>
      <c r="AG463" s="705"/>
      <c r="AH463" s="705"/>
      <c r="AI463" s="705"/>
      <c r="AJ463" s="376"/>
      <c r="AK463" s="489"/>
    </row>
    <row r="464" spans="1:37" ht="42" customHeight="1" x14ac:dyDescent="0.2">
      <c r="A464" s="703" t="s">
        <v>556</v>
      </c>
      <c r="B464" s="703"/>
      <c r="C464" s="703"/>
      <c r="D464" s="703"/>
      <c r="E464" s="703"/>
      <c r="F464" s="703"/>
      <c r="G464" s="703"/>
      <c r="H464" s="703"/>
      <c r="I464" s="703"/>
      <c r="J464" s="703"/>
      <c r="K464" s="703"/>
      <c r="L464" s="703"/>
      <c r="M464" s="703"/>
      <c r="N464" s="703"/>
      <c r="O464" s="703"/>
      <c r="P464" s="703"/>
      <c r="Q464" s="703"/>
      <c r="R464" s="703"/>
      <c r="S464" s="703"/>
      <c r="T464" s="703"/>
      <c r="U464" s="703"/>
      <c r="V464" s="703"/>
      <c r="W464" s="703"/>
      <c r="X464" s="703"/>
      <c r="Y464" s="703"/>
      <c r="Z464" s="703"/>
      <c r="AA464" s="703"/>
      <c r="AB464" s="703"/>
      <c r="AC464" s="703"/>
      <c r="AD464" s="703"/>
      <c r="AE464" s="703"/>
      <c r="AF464" s="703"/>
      <c r="AG464" s="703"/>
      <c r="AH464" s="703"/>
      <c r="AI464" s="703"/>
      <c r="AJ464" s="380"/>
      <c r="AK464" s="489"/>
    </row>
    <row r="465" spans="1:37" ht="14.25" customHeight="1" x14ac:dyDescent="0.2">
      <c r="A465" s="705" t="s">
        <v>557</v>
      </c>
      <c r="B465" s="705"/>
      <c r="C465" s="705"/>
      <c r="D465" s="705"/>
      <c r="E465" s="705"/>
      <c r="F465" s="705"/>
      <c r="G465" s="705"/>
      <c r="H465" s="705"/>
      <c r="I465" s="705"/>
      <c r="J465" s="705"/>
      <c r="K465" s="705"/>
      <c r="L465" s="705"/>
      <c r="M465" s="705"/>
      <c r="N465" s="705"/>
      <c r="O465" s="705"/>
      <c r="P465" s="705"/>
      <c r="Q465" s="705"/>
      <c r="R465" s="705"/>
      <c r="S465" s="705"/>
      <c r="T465" s="705"/>
      <c r="U465" s="705"/>
      <c r="V465" s="705"/>
      <c r="W465" s="705"/>
      <c r="X465" s="705"/>
      <c r="Y465" s="705"/>
      <c r="Z465" s="705"/>
      <c r="AA465" s="705"/>
      <c r="AB465" s="705"/>
      <c r="AC465" s="705"/>
      <c r="AD465" s="705"/>
      <c r="AE465" s="705"/>
      <c r="AF465" s="705"/>
      <c r="AG465" s="705"/>
      <c r="AH465" s="705"/>
      <c r="AI465" s="705"/>
      <c r="AJ465" s="376"/>
      <c r="AK465" s="489"/>
    </row>
    <row r="466" spans="1:37" ht="78.75" customHeight="1" x14ac:dyDescent="0.2">
      <c r="A466" s="703" t="s">
        <v>558</v>
      </c>
      <c r="B466" s="703"/>
      <c r="C466" s="703"/>
      <c r="D466" s="703"/>
      <c r="E466" s="703"/>
      <c r="F466" s="703"/>
      <c r="G466" s="703"/>
      <c r="H466" s="703"/>
      <c r="I466" s="703"/>
      <c r="J466" s="703"/>
      <c r="K466" s="703"/>
      <c r="L466" s="703"/>
      <c r="M466" s="703"/>
      <c r="N466" s="703"/>
      <c r="O466" s="703"/>
      <c r="P466" s="703"/>
      <c r="Q466" s="703"/>
      <c r="R466" s="703"/>
      <c r="S466" s="703"/>
      <c r="T466" s="703"/>
      <c r="U466" s="703"/>
      <c r="V466" s="703"/>
      <c r="W466" s="703"/>
      <c r="X466" s="703"/>
      <c r="Y466" s="703"/>
      <c r="Z466" s="703"/>
      <c r="AA466" s="703"/>
      <c r="AB466" s="703"/>
      <c r="AC466" s="703"/>
      <c r="AD466" s="703"/>
      <c r="AE466" s="703"/>
      <c r="AF466" s="703"/>
      <c r="AG466" s="703"/>
      <c r="AH466" s="703"/>
      <c r="AI466" s="703"/>
      <c r="AJ466" s="380"/>
      <c r="AK466" s="489"/>
    </row>
    <row r="467" spans="1:37" ht="14.25" customHeight="1" x14ac:dyDescent="0.2">
      <c r="A467" s="705" t="s">
        <v>559</v>
      </c>
      <c r="B467" s="705"/>
      <c r="C467" s="705"/>
      <c r="D467" s="705"/>
      <c r="E467" s="705"/>
      <c r="F467" s="705"/>
      <c r="G467" s="705"/>
      <c r="H467" s="705"/>
      <c r="I467" s="705"/>
      <c r="J467" s="705"/>
      <c r="K467" s="705"/>
      <c r="L467" s="705"/>
      <c r="M467" s="705"/>
      <c r="N467" s="705"/>
      <c r="O467" s="705"/>
      <c r="P467" s="705"/>
      <c r="Q467" s="705"/>
      <c r="R467" s="705"/>
      <c r="S467" s="705"/>
      <c r="T467" s="705"/>
      <c r="U467" s="705"/>
      <c r="V467" s="705"/>
      <c r="W467" s="705"/>
      <c r="X467" s="705"/>
      <c r="Y467" s="705"/>
      <c r="Z467" s="705"/>
      <c r="AA467" s="705"/>
      <c r="AB467" s="705"/>
      <c r="AC467" s="705"/>
      <c r="AD467" s="705"/>
      <c r="AE467" s="705"/>
      <c r="AF467" s="705"/>
      <c r="AG467" s="705"/>
      <c r="AH467" s="705"/>
      <c r="AI467" s="705"/>
      <c r="AJ467" s="376"/>
      <c r="AK467" s="489"/>
    </row>
    <row r="468" spans="1:37" ht="44.25" customHeight="1" x14ac:dyDescent="0.2">
      <c r="A468" s="703" t="s">
        <v>560</v>
      </c>
      <c r="B468" s="703"/>
      <c r="C468" s="703"/>
      <c r="D468" s="703"/>
      <c r="E468" s="703"/>
      <c r="F468" s="703"/>
      <c r="G468" s="703"/>
      <c r="H468" s="703"/>
      <c r="I468" s="703"/>
      <c r="J468" s="703"/>
      <c r="K468" s="703"/>
      <c r="L468" s="703"/>
      <c r="M468" s="703"/>
      <c r="N468" s="703"/>
      <c r="O468" s="703"/>
      <c r="P468" s="703"/>
      <c r="Q468" s="703"/>
      <c r="R468" s="703"/>
      <c r="S468" s="703"/>
      <c r="T468" s="703"/>
      <c r="U468" s="703"/>
      <c r="V468" s="703"/>
      <c r="W468" s="703"/>
      <c r="X468" s="703"/>
      <c r="Y468" s="703"/>
      <c r="Z468" s="703"/>
      <c r="AA468" s="703"/>
      <c r="AB468" s="703"/>
      <c r="AC468" s="703"/>
      <c r="AD468" s="703"/>
      <c r="AE468" s="703"/>
      <c r="AF468" s="703"/>
      <c r="AG468" s="703"/>
      <c r="AH468" s="703"/>
      <c r="AI468" s="703"/>
      <c r="AJ468" s="376"/>
      <c r="AK468" s="489"/>
    </row>
    <row r="469" spans="1:37" x14ac:dyDescent="0.2">
      <c r="A469" s="376"/>
      <c r="B469" s="376"/>
      <c r="C469" s="376"/>
      <c r="D469" s="376"/>
      <c r="E469" s="376"/>
      <c r="F469" s="376"/>
      <c r="G469" s="376"/>
      <c r="H469" s="376"/>
      <c r="I469" s="376"/>
      <c r="J469" s="376"/>
      <c r="K469" s="376"/>
      <c r="L469" s="376"/>
      <c r="M469" s="376"/>
      <c r="N469" s="376"/>
      <c r="O469" s="376"/>
      <c r="P469" s="376"/>
      <c r="Q469" s="376"/>
      <c r="R469" s="376"/>
      <c r="S469" s="376"/>
      <c r="T469" s="376"/>
      <c r="U469" s="376"/>
      <c r="V469" s="376"/>
      <c r="W469" s="376"/>
      <c r="X469" s="376"/>
      <c r="Y469" s="376"/>
      <c r="Z469" s="376"/>
      <c r="AA469" s="376"/>
      <c r="AB469" s="376"/>
      <c r="AC469" s="376"/>
      <c r="AD469" s="376"/>
      <c r="AE469" s="376"/>
      <c r="AF469" s="376"/>
      <c r="AG469" s="376"/>
      <c r="AH469" s="376"/>
      <c r="AI469" s="376"/>
      <c r="AJ469" s="376"/>
      <c r="AK469" s="489"/>
    </row>
    <row r="470" spans="1:37" x14ac:dyDescent="0.2">
      <c r="A470" s="376"/>
      <c r="B470" s="376"/>
      <c r="C470" s="376"/>
      <c r="D470" s="376"/>
      <c r="E470" s="376"/>
      <c r="F470" s="376"/>
      <c r="G470" s="376"/>
      <c r="H470" s="376"/>
      <c r="I470" s="376"/>
      <c r="J470" s="376"/>
      <c r="K470" s="376"/>
      <c r="L470" s="376"/>
      <c r="M470" s="376"/>
      <c r="N470" s="376"/>
      <c r="O470" s="376"/>
      <c r="P470" s="376"/>
      <c r="Q470" s="376"/>
      <c r="R470" s="376"/>
      <c r="S470" s="376"/>
      <c r="T470" s="376"/>
      <c r="U470" s="376"/>
      <c r="V470" s="376"/>
      <c r="W470" s="376"/>
      <c r="X470" s="376"/>
      <c r="Y470" s="376"/>
      <c r="Z470" s="376"/>
      <c r="AA470" s="376"/>
      <c r="AB470" s="376"/>
      <c r="AC470" s="376"/>
      <c r="AD470" s="376"/>
      <c r="AE470" s="376"/>
      <c r="AF470" s="376"/>
      <c r="AG470" s="376"/>
      <c r="AH470" s="376"/>
      <c r="AI470" s="376"/>
      <c r="AJ470" s="295"/>
      <c r="AK470" s="489"/>
    </row>
    <row r="471" spans="1:37" x14ac:dyDescent="0.2">
      <c r="A471" s="295"/>
      <c r="B471" s="295"/>
      <c r="C471" s="295"/>
      <c r="D471" s="295"/>
      <c r="E471" s="295"/>
      <c r="F471" s="295"/>
      <c r="G471" s="295"/>
      <c r="H471" s="295"/>
      <c r="I471" s="295"/>
      <c r="J471" s="295"/>
      <c r="K471" s="295"/>
      <c r="L471" s="295"/>
      <c r="M471" s="295"/>
      <c r="N471" s="295"/>
      <c r="O471" s="295"/>
      <c r="P471" s="295"/>
      <c r="Q471" s="295"/>
      <c r="R471" s="295"/>
      <c r="S471" s="295"/>
      <c r="T471" s="296"/>
      <c r="U471" s="295"/>
      <c r="V471" s="295"/>
      <c r="W471" s="295"/>
      <c r="X471" s="295"/>
      <c r="Y471" s="295"/>
      <c r="Z471" s="295"/>
      <c r="AA471" s="295"/>
      <c r="AB471" s="295"/>
      <c r="AC471" s="295"/>
      <c r="AD471" s="295"/>
      <c r="AE471" s="295"/>
      <c r="AF471" s="295"/>
      <c r="AG471" s="295"/>
      <c r="AH471" s="295"/>
      <c r="AI471" s="295"/>
      <c r="AJ471" s="295"/>
      <c r="AK471" s="489"/>
    </row>
    <row r="472" spans="1:37" x14ac:dyDescent="0.2">
      <c r="A472" s="295"/>
      <c r="B472" s="295"/>
      <c r="C472" s="295"/>
      <c r="D472" s="295"/>
      <c r="E472" s="295"/>
      <c r="F472" s="295"/>
      <c r="G472" s="295"/>
      <c r="H472" s="295"/>
      <c r="I472" s="295"/>
      <c r="J472" s="295"/>
      <c r="K472" s="295"/>
      <c r="L472" s="295"/>
      <c r="M472" s="295"/>
      <c r="N472" s="295"/>
      <c r="O472" s="295"/>
      <c r="P472" s="295"/>
      <c r="Q472" s="295"/>
      <c r="R472" s="295"/>
      <c r="S472" s="295"/>
      <c r="T472" s="296"/>
      <c r="U472" s="295"/>
      <c r="V472" s="295"/>
      <c r="W472" s="295"/>
      <c r="X472" s="295"/>
      <c r="Y472" s="295"/>
      <c r="Z472" s="295"/>
      <c r="AA472" s="295"/>
      <c r="AB472" s="295"/>
      <c r="AC472" s="295"/>
      <c r="AD472" s="295"/>
      <c r="AE472" s="295"/>
      <c r="AF472" s="295"/>
      <c r="AG472" s="295"/>
      <c r="AH472" s="295"/>
      <c r="AI472" s="295"/>
      <c r="AK472" s="489"/>
    </row>
    <row r="473" spans="1:37" x14ac:dyDescent="0.2">
      <c r="AK473" s="489"/>
    </row>
    <row r="474" spans="1:37" x14ac:dyDescent="0.2">
      <c r="AK474" s="489"/>
    </row>
    <row r="475" spans="1:37" x14ac:dyDescent="0.2">
      <c r="AK475" s="489"/>
    </row>
    <row r="476" spans="1:37" x14ac:dyDescent="0.2">
      <c r="AK476" s="489"/>
    </row>
    <row r="477" spans="1:37" x14ac:dyDescent="0.2">
      <c r="AK477" s="489"/>
    </row>
    <row r="478" spans="1:37" x14ac:dyDescent="0.2">
      <c r="AK478" s="489"/>
    </row>
    <row r="479" spans="1:37" x14ac:dyDescent="0.2">
      <c r="AK479" s="489"/>
    </row>
    <row r="480" spans="1:37" x14ac:dyDescent="0.2">
      <c r="AK480" s="489"/>
    </row>
    <row r="481" spans="35:37" x14ac:dyDescent="0.2">
      <c r="AK481" s="489"/>
    </row>
    <row r="482" spans="35:37" x14ac:dyDescent="0.2">
      <c r="AK482" s="489"/>
    </row>
    <row r="483" spans="35:37" x14ac:dyDescent="0.2">
      <c r="AK483" s="489"/>
    </row>
    <row r="484" spans="35:37" x14ac:dyDescent="0.2">
      <c r="AK484" s="489"/>
    </row>
    <row r="485" spans="35:37" x14ac:dyDescent="0.2">
      <c r="AK485" s="489"/>
    </row>
    <row r="486" spans="35:37" x14ac:dyDescent="0.2">
      <c r="AI486" s="364" t="s">
        <v>656</v>
      </c>
      <c r="AK486" s="489"/>
    </row>
    <row r="487" spans="35:37" hidden="1" x14ac:dyDescent="0.2"/>
    <row r="488" spans="35:37" hidden="1" x14ac:dyDescent="0.2"/>
    <row r="489" spans="35:37" hidden="1" x14ac:dyDescent="0.2"/>
    <row r="490" spans="35:37" hidden="1" x14ac:dyDescent="0.2"/>
    <row r="491" spans="35:37" hidden="1" x14ac:dyDescent="0.2"/>
  </sheetData>
  <sheetProtection password="9EA2" sheet="1" objects="1" scenarios="1" selectLockedCells="1"/>
  <mergeCells count="904">
    <mergeCell ref="M60:P60"/>
    <mergeCell ref="Q60:R60"/>
    <mergeCell ref="S60:U60"/>
    <mergeCell ref="V60:X60"/>
    <mergeCell ref="AG60:AH60"/>
    <mergeCell ref="AG80:AH80"/>
    <mergeCell ref="AG109:AH109"/>
    <mergeCell ref="AG121:AH121"/>
    <mergeCell ref="AG133:AH133"/>
    <mergeCell ref="AG116:AH116"/>
    <mergeCell ref="D110:M110"/>
    <mergeCell ref="D111:M111"/>
    <mergeCell ref="D112:M112"/>
    <mergeCell ref="AG113:AH113"/>
    <mergeCell ref="AG114:AH114"/>
    <mergeCell ref="Y114:AF114"/>
    <mergeCell ref="Y113:AF113"/>
    <mergeCell ref="Y112:AF112"/>
    <mergeCell ref="Y111:AF111"/>
    <mergeCell ref="Y110:AF110"/>
    <mergeCell ref="AG112:AH112"/>
    <mergeCell ref="N114:O114"/>
    <mergeCell ref="P114:R114"/>
    <mergeCell ref="P113:R113"/>
    <mergeCell ref="AG161:AH161"/>
    <mergeCell ref="AG151:AH151"/>
    <mergeCell ref="A460:AI460"/>
    <mergeCell ref="A461:AI461"/>
    <mergeCell ref="A462:AI462"/>
    <mergeCell ref="A463:AI463"/>
    <mergeCell ref="A464:AI464"/>
    <mergeCell ref="A180:C180"/>
    <mergeCell ref="D180:J180"/>
    <mergeCell ref="K180:N180"/>
    <mergeCell ref="O180:Q180"/>
    <mergeCell ref="R180:T180"/>
    <mergeCell ref="U180:X180"/>
    <mergeCell ref="Y180:Z180"/>
    <mergeCell ref="AA180:AF180"/>
    <mergeCell ref="AG180:AH180"/>
    <mergeCell ref="A181:C181"/>
    <mergeCell ref="D181:J181"/>
    <mergeCell ref="K181:N181"/>
    <mergeCell ref="O181:Q181"/>
    <mergeCell ref="R181:T181"/>
    <mergeCell ref="U181:X181"/>
    <mergeCell ref="AG168:AH168"/>
    <mergeCell ref="AG169:AH169"/>
    <mergeCell ref="A465:AI465"/>
    <mergeCell ref="A466:AI466"/>
    <mergeCell ref="A467:AI467"/>
    <mergeCell ref="A468:AI468"/>
    <mergeCell ref="A451:AI451"/>
    <mergeCell ref="A452:AI452"/>
    <mergeCell ref="A453:AI453"/>
    <mergeCell ref="A454:AI454"/>
    <mergeCell ref="A455:AI455"/>
    <mergeCell ref="A456:AI456"/>
    <mergeCell ref="A457:AI457"/>
    <mergeCell ref="A458:AI458"/>
    <mergeCell ref="A459:AI459"/>
    <mergeCell ref="AI50:AJ50"/>
    <mergeCell ref="AD51:AH51"/>
    <mergeCell ref="T51:Y51"/>
    <mergeCell ref="A445:AI445"/>
    <mergeCell ref="A446:AI446"/>
    <mergeCell ref="A447:AI447"/>
    <mergeCell ref="A448:AI448"/>
    <mergeCell ref="A449:AI449"/>
    <mergeCell ref="A450:AI450"/>
    <mergeCell ref="A154:C154"/>
    <mergeCell ref="D154:H154"/>
    <mergeCell ref="I154:L154"/>
    <mergeCell ref="M154:Q154"/>
    <mergeCell ref="R154:U154"/>
    <mergeCell ref="V154:X154"/>
    <mergeCell ref="Y154:AF154"/>
    <mergeCell ref="AG154:AH154"/>
    <mergeCell ref="A155:C155"/>
    <mergeCell ref="D155:H155"/>
    <mergeCell ref="I155:L155"/>
    <mergeCell ref="M155:Q155"/>
    <mergeCell ref="R155:U155"/>
    <mergeCell ref="V155:X155"/>
    <mergeCell ref="Y155:AF155"/>
    <mergeCell ref="AA174:AF174"/>
    <mergeCell ref="D168:J168"/>
    <mergeCell ref="K168:N168"/>
    <mergeCell ref="O168:Q168"/>
    <mergeCell ref="Y174:Z174"/>
    <mergeCell ref="U174:X174"/>
    <mergeCell ref="R174:T174"/>
    <mergeCell ref="A179:C179"/>
    <mergeCell ref="D179:J179"/>
    <mergeCell ref="K179:N179"/>
    <mergeCell ref="O179:Q179"/>
    <mergeCell ref="R179:T179"/>
    <mergeCell ref="U179:X179"/>
    <mergeCell ref="Y179:Z179"/>
    <mergeCell ref="AA179:AF179"/>
    <mergeCell ref="U176:X176"/>
    <mergeCell ref="U177:X177"/>
    <mergeCell ref="U178:X178"/>
    <mergeCell ref="Y177:Z177"/>
    <mergeCell ref="AA177:AF177"/>
    <mergeCell ref="D175:J175"/>
    <mergeCell ref="D176:J176"/>
    <mergeCell ref="D177:J177"/>
    <mergeCell ref="D178:J178"/>
    <mergeCell ref="AG173:AH173"/>
    <mergeCell ref="D169:J169"/>
    <mergeCell ref="K169:N169"/>
    <mergeCell ref="AA168:AF168"/>
    <mergeCell ref="AG141:AH141"/>
    <mergeCell ref="A142:C142"/>
    <mergeCell ref="D142:N142"/>
    <mergeCell ref="O142:Q142"/>
    <mergeCell ref="R142:T142"/>
    <mergeCell ref="U142:X142"/>
    <mergeCell ref="Y142:AF142"/>
    <mergeCell ref="AG142:AH142"/>
    <mergeCell ref="O141:Q141"/>
    <mergeCell ref="R141:T141"/>
    <mergeCell ref="U141:X141"/>
    <mergeCell ref="Y141:AF141"/>
    <mergeCell ref="I152:L152"/>
    <mergeCell ref="M152:Q152"/>
    <mergeCell ref="M153:Q153"/>
    <mergeCell ref="M156:Q156"/>
    <mergeCell ref="M157:Q157"/>
    <mergeCell ref="M158:Q158"/>
    <mergeCell ref="R158:U158"/>
    <mergeCell ref="R157:U157"/>
    <mergeCell ref="R156:U156"/>
    <mergeCell ref="AG139:AH139"/>
    <mergeCell ref="A140:C140"/>
    <mergeCell ref="D140:N140"/>
    <mergeCell ref="O140:Q140"/>
    <mergeCell ref="R140:T140"/>
    <mergeCell ref="U140:X140"/>
    <mergeCell ref="Y140:AF140"/>
    <mergeCell ref="AG140:AH140"/>
    <mergeCell ref="O139:Q139"/>
    <mergeCell ref="R139:T139"/>
    <mergeCell ref="U139:X139"/>
    <mergeCell ref="Y139:AF139"/>
    <mergeCell ref="D156:H156"/>
    <mergeCell ref="D152:H152"/>
    <mergeCell ref="D153:H153"/>
    <mergeCell ref="D117:M117"/>
    <mergeCell ref="N117:O117"/>
    <mergeCell ref="P117:R117"/>
    <mergeCell ref="S117:U117"/>
    <mergeCell ref="V117:X117"/>
    <mergeCell ref="Y117:AF117"/>
    <mergeCell ref="AG117:AH117"/>
    <mergeCell ref="D116:M116"/>
    <mergeCell ref="N116:O116"/>
    <mergeCell ref="P116:R116"/>
    <mergeCell ref="S116:U116"/>
    <mergeCell ref="V116:X116"/>
    <mergeCell ref="Y116:AF116"/>
    <mergeCell ref="M75:P75"/>
    <mergeCell ref="Q75:R75"/>
    <mergeCell ref="S75:U75"/>
    <mergeCell ref="V75:X75"/>
    <mergeCell ref="Y75:AF75"/>
    <mergeCell ref="AG75:AH75"/>
    <mergeCell ref="A115:C115"/>
    <mergeCell ref="D115:M115"/>
    <mergeCell ref="N115:O115"/>
    <mergeCell ref="P115:R115"/>
    <mergeCell ref="S115:U115"/>
    <mergeCell ref="V115:X115"/>
    <mergeCell ref="Y115:AF115"/>
    <mergeCell ref="AG115:AH115"/>
    <mergeCell ref="D113:M113"/>
    <mergeCell ref="D114:M114"/>
    <mergeCell ref="V114:X114"/>
    <mergeCell ref="V113:X113"/>
    <mergeCell ref="V112:X112"/>
    <mergeCell ref="V111:X111"/>
    <mergeCell ref="V110:X110"/>
    <mergeCell ref="N113:O113"/>
    <mergeCell ref="P110:R110"/>
    <mergeCell ref="Y435:AH435"/>
    <mergeCell ref="Y436:AH436"/>
    <mergeCell ref="M436:X436"/>
    <mergeCell ref="D371:L371"/>
    <mergeCell ref="D368:L368"/>
    <mergeCell ref="D360:L361"/>
    <mergeCell ref="AA265:AI265"/>
    <mergeCell ref="AA313:AI313"/>
    <mergeCell ref="R357:AI357"/>
    <mergeCell ref="R358:AI358"/>
    <mergeCell ref="R405:AI405"/>
    <mergeCell ref="T432:AI432"/>
    <mergeCell ref="Y284:AH286"/>
    <mergeCell ref="M299:X299"/>
    <mergeCell ref="M298:X298"/>
    <mergeCell ref="M297:X297"/>
    <mergeCell ref="M296:X296"/>
    <mergeCell ref="M368:X368"/>
    <mergeCell ref="M369:X369"/>
    <mergeCell ref="M370:X370"/>
    <mergeCell ref="D349:L349"/>
    <mergeCell ref="D341:L345"/>
    <mergeCell ref="D369:L370"/>
    <mergeCell ref="D296:L299"/>
    <mergeCell ref="Z52:AJ53"/>
    <mergeCell ref="X192:AJ193"/>
    <mergeCell ref="Z234:AI234"/>
    <mergeCell ref="Y243:AI243"/>
    <mergeCell ref="O243:W243"/>
    <mergeCell ref="Y427:AH427"/>
    <mergeCell ref="Y428:AH428"/>
    <mergeCell ref="Y429:AH429"/>
    <mergeCell ref="Y434:AH434"/>
    <mergeCell ref="O127:R127"/>
    <mergeCell ref="S127:U127"/>
    <mergeCell ref="V127:X127"/>
    <mergeCell ref="Y127:AF127"/>
    <mergeCell ref="AG127:AH127"/>
    <mergeCell ref="O128:R128"/>
    <mergeCell ref="S128:U128"/>
    <mergeCell ref="V128:X128"/>
    <mergeCell ref="Y128:AF128"/>
    <mergeCell ref="AG128:AH128"/>
    <mergeCell ref="O129:R129"/>
    <mergeCell ref="S129:U129"/>
    <mergeCell ref="V129:X129"/>
    <mergeCell ref="Y129:AF129"/>
    <mergeCell ref="AG129:AH129"/>
    <mergeCell ref="M280:X280"/>
    <mergeCell ref="M281:X281"/>
    <mergeCell ref="M282:X282"/>
    <mergeCell ref="M284:X284"/>
    <mergeCell ref="M285:X285"/>
    <mergeCell ref="M286:X286"/>
    <mergeCell ref="M283:X283"/>
    <mergeCell ref="M268:X268"/>
    <mergeCell ref="M269:X269"/>
    <mergeCell ref="M270:X270"/>
    <mergeCell ref="M271:X271"/>
    <mergeCell ref="M272:X272"/>
    <mergeCell ref="M273:X273"/>
    <mergeCell ref="M274:X274"/>
    <mergeCell ref="M275:X275"/>
    <mergeCell ref="M276:X276"/>
    <mergeCell ref="Y267:AH269"/>
    <mergeCell ref="Y270:AH272"/>
    <mergeCell ref="Y273:AH275"/>
    <mergeCell ref="Y276:AH278"/>
    <mergeCell ref="Y279:AH280"/>
    <mergeCell ref="Y281:AH283"/>
    <mergeCell ref="M267:X267"/>
    <mergeCell ref="Y251:AH251"/>
    <mergeCell ref="Y252:AH252"/>
    <mergeCell ref="Y253:AH253"/>
    <mergeCell ref="Y254:AH254"/>
    <mergeCell ref="Y255:AH255"/>
    <mergeCell ref="Y256:AH256"/>
    <mergeCell ref="Y257:AH257"/>
    <mergeCell ref="M257:X257"/>
    <mergeCell ref="M256:X256"/>
    <mergeCell ref="M252:X252"/>
    <mergeCell ref="M251:X251"/>
    <mergeCell ref="M253:X253"/>
    <mergeCell ref="M254:X254"/>
    <mergeCell ref="M255:X255"/>
    <mergeCell ref="M277:X277"/>
    <mergeCell ref="M278:X278"/>
    <mergeCell ref="M279:X279"/>
    <mergeCell ref="Y246:AH246"/>
    <mergeCell ref="M246:X246"/>
    <mergeCell ref="M247:X247"/>
    <mergeCell ref="Y247:AH247"/>
    <mergeCell ref="Y248:AH248"/>
    <mergeCell ref="M248:X248"/>
    <mergeCell ref="M249:X249"/>
    <mergeCell ref="Y249:AH249"/>
    <mergeCell ref="Y250:AH250"/>
    <mergeCell ref="M250:X250"/>
    <mergeCell ref="Y222:AH222"/>
    <mergeCell ref="Y223:AH223"/>
    <mergeCell ref="Y224:AH224"/>
    <mergeCell ref="Y225:AH225"/>
    <mergeCell ref="Y226:AH226"/>
    <mergeCell ref="D186:N186"/>
    <mergeCell ref="D187:N187"/>
    <mergeCell ref="D188:N188"/>
    <mergeCell ref="D189:N189"/>
    <mergeCell ref="D190:N190"/>
    <mergeCell ref="V186:X186"/>
    <mergeCell ref="V187:X187"/>
    <mergeCell ref="V188:X188"/>
    <mergeCell ref="V189:X189"/>
    <mergeCell ref="V190:X190"/>
    <mergeCell ref="O190:U190"/>
    <mergeCell ref="O189:U189"/>
    <mergeCell ref="O188:U188"/>
    <mergeCell ref="O187:U187"/>
    <mergeCell ref="O186:U186"/>
    <mergeCell ref="Y186:AF186"/>
    <mergeCell ref="AG186:AH186"/>
    <mergeCell ref="AG187:AH187"/>
    <mergeCell ref="AG188:AH188"/>
    <mergeCell ref="AG189:AH189"/>
    <mergeCell ref="AG190:AH190"/>
    <mergeCell ref="Y190:AF190"/>
    <mergeCell ref="Y189:AF189"/>
    <mergeCell ref="Y188:AF188"/>
    <mergeCell ref="Y187:AF187"/>
    <mergeCell ref="Y182:Z182"/>
    <mergeCell ref="Y178:Z178"/>
    <mergeCell ref="AA178:AF178"/>
    <mergeCell ref="AG178:AH178"/>
    <mergeCell ref="Y176:Z176"/>
    <mergeCell ref="AG179:AH179"/>
    <mergeCell ref="O177:Q177"/>
    <mergeCell ref="O178:Q178"/>
    <mergeCell ref="O182:Q182"/>
    <mergeCell ref="R182:T182"/>
    <mergeCell ref="R178:T178"/>
    <mergeCell ref="R177:T177"/>
    <mergeCell ref="R176:T176"/>
    <mergeCell ref="U182:X182"/>
    <mergeCell ref="D167:J167"/>
    <mergeCell ref="K167:N167"/>
    <mergeCell ref="O167:Q167"/>
    <mergeCell ref="R162:Z162"/>
    <mergeCell ref="R175:T175"/>
    <mergeCell ref="AG167:AH167"/>
    <mergeCell ref="Y175:Z175"/>
    <mergeCell ref="AA175:AF175"/>
    <mergeCell ref="AA176:AF176"/>
    <mergeCell ref="O174:Q174"/>
    <mergeCell ref="AG162:AH162"/>
    <mergeCell ref="AG163:AH163"/>
    <mergeCell ref="AG164:AH164"/>
    <mergeCell ref="AG165:AH165"/>
    <mergeCell ref="AG166:AH166"/>
    <mergeCell ref="AG175:AH175"/>
    <mergeCell ref="AG174:AH174"/>
    <mergeCell ref="AG176:AH176"/>
    <mergeCell ref="AA162:AF162"/>
    <mergeCell ref="AA163:AF163"/>
    <mergeCell ref="AA164:AF164"/>
    <mergeCell ref="AA165:AF165"/>
    <mergeCell ref="AA166:AF166"/>
    <mergeCell ref="AA167:AF167"/>
    <mergeCell ref="D134:N134"/>
    <mergeCell ref="D135:N135"/>
    <mergeCell ref="D136:N136"/>
    <mergeCell ref="R136:T136"/>
    <mergeCell ref="R135:T135"/>
    <mergeCell ref="R134:T134"/>
    <mergeCell ref="U136:X136"/>
    <mergeCell ref="U137:X137"/>
    <mergeCell ref="U138:X138"/>
    <mergeCell ref="P111:R111"/>
    <mergeCell ref="P112:R112"/>
    <mergeCell ref="S113:U113"/>
    <mergeCell ref="S112:U112"/>
    <mergeCell ref="S111:U111"/>
    <mergeCell ref="S110:U110"/>
    <mergeCell ref="S114:U114"/>
    <mergeCell ref="N110:O110"/>
    <mergeCell ref="N111:O111"/>
    <mergeCell ref="N112:O112"/>
    <mergeCell ref="U88:X88"/>
    <mergeCell ref="Y69:AF69"/>
    <mergeCell ref="Y68:AF68"/>
    <mergeCell ref="V68:X68"/>
    <mergeCell ref="Y81:AF81"/>
    <mergeCell ref="Y82:AF82"/>
    <mergeCell ref="U87:X87"/>
    <mergeCell ref="Y85:AF85"/>
    <mergeCell ref="Y86:AF86"/>
    <mergeCell ref="Y87:AF87"/>
    <mergeCell ref="Y88:AF88"/>
    <mergeCell ref="S70:U70"/>
    <mergeCell ref="R82:T82"/>
    <mergeCell ref="U86:X86"/>
    <mergeCell ref="Q71:R71"/>
    <mergeCell ref="S71:U71"/>
    <mergeCell ref="V71:X71"/>
    <mergeCell ref="Y71:AF71"/>
    <mergeCell ref="Q72:R72"/>
    <mergeCell ref="S72:U72"/>
    <mergeCell ref="V72:X72"/>
    <mergeCell ref="Y72:AF72"/>
    <mergeCell ref="Q73:R73"/>
    <mergeCell ref="S73:U73"/>
    <mergeCell ref="Y90:AF90"/>
    <mergeCell ref="AG90:AH90"/>
    <mergeCell ref="AG89:AH89"/>
    <mergeCell ref="AG84:AH84"/>
    <mergeCell ref="AG83:AH83"/>
    <mergeCell ref="Y83:AF83"/>
    <mergeCell ref="Y84:AF84"/>
    <mergeCell ref="AG111:AH111"/>
    <mergeCell ref="AG110:AH110"/>
    <mergeCell ref="AG88:AH88"/>
    <mergeCell ref="AG87:AH87"/>
    <mergeCell ref="AG86:AH86"/>
    <mergeCell ref="AG85:AH85"/>
    <mergeCell ref="AG92:AH92"/>
    <mergeCell ref="AG91:AH91"/>
    <mergeCell ref="Y94:AF94"/>
    <mergeCell ref="S61:U61"/>
    <mergeCell ref="V61:X61"/>
    <mergeCell ref="V62:X62"/>
    <mergeCell ref="S65:U65"/>
    <mergeCell ref="S66:U66"/>
    <mergeCell ref="S67:U67"/>
    <mergeCell ref="S68:U68"/>
    <mergeCell ref="S69:U69"/>
    <mergeCell ref="AG82:AH82"/>
    <mergeCell ref="AG81:AH81"/>
    <mergeCell ref="V70:X70"/>
    <mergeCell ref="AG71:AH71"/>
    <mergeCell ref="AG72:AH72"/>
    <mergeCell ref="V73:X73"/>
    <mergeCell ref="Y73:AF73"/>
    <mergeCell ref="AG73:AH73"/>
    <mergeCell ref="S74:U74"/>
    <mergeCell ref="V74:X74"/>
    <mergeCell ref="Y74:AF74"/>
    <mergeCell ref="AG74:AH74"/>
    <mergeCell ref="V65:X65"/>
    <mergeCell ref="V66:X66"/>
    <mergeCell ref="V67:X67"/>
    <mergeCell ref="M64:P64"/>
    <mergeCell ref="M63:P63"/>
    <mergeCell ref="M62:P62"/>
    <mergeCell ref="D62:L62"/>
    <mergeCell ref="D63:L63"/>
    <mergeCell ref="D64:L64"/>
    <mergeCell ref="D65:L65"/>
    <mergeCell ref="Q62:R62"/>
    <mergeCell ref="Q63:R63"/>
    <mergeCell ref="O99:Q99"/>
    <mergeCell ref="R99:T99"/>
    <mergeCell ref="A97:C97"/>
    <mergeCell ref="D97:N97"/>
    <mergeCell ref="O88:Q88"/>
    <mergeCell ref="O81:Q81"/>
    <mergeCell ref="O82:Q82"/>
    <mergeCell ref="O83:Q83"/>
    <mergeCell ref="O84:Q84"/>
    <mergeCell ref="R81:T81"/>
    <mergeCell ref="O97:Q97"/>
    <mergeCell ref="R97:T97"/>
    <mergeCell ref="A95:C95"/>
    <mergeCell ref="D95:N95"/>
    <mergeCell ref="O95:Q95"/>
    <mergeCell ref="R95:T95"/>
    <mergeCell ref="R89:T89"/>
    <mergeCell ref="D88:N88"/>
    <mergeCell ref="R88:T88"/>
    <mergeCell ref="D81:N81"/>
    <mergeCell ref="D82:N82"/>
    <mergeCell ref="R83:T83"/>
    <mergeCell ref="R84:T84"/>
    <mergeCell ref="R85:T85"/>
    <mergeCell ref="A126:C126"/>
    <mergeCell ref="A134:C134"/>
    <mergeCell ref="A135:C135"/>
    <mergeCell ref="A136:C136"/>
    <mergeCell ref="V63:X63"/>
    <mergeCell ref="V64:X64"/>
    <mergeCell ref="S62:U62"/>
    <mergeCell ref="V69:X69"/>
    <mergeCell ref="Q64:R64"/>
    <mergeCell ref="A71:C71"/>
    <mergeCell ref="A73:C73"/>
    <mergeCell ref="A75:C75"/>
    <mergeCell ref="A117:C117"/>
    <mergeCell ref="D68:L68"/>
    <mergeCell ref="S63:U63"/>
    <mergeCell ref="S64:U64"/>
    <mergeCell ref="D66:L66"/>
    <mergeCell ref="D69:L69"/>
    <mergeCell ref="R100:T100"/>
    <mergeCell ref="U100:X100"/>
    <mergeCell ref="U95:X95"/>
    <mergeCell ref="U94:X94"/>
    <mergeCell ref="A99:C99"/>
    <mergeCell ref="D99:N99"/>
    <mergeCell ref="A124:C124"/>
    <mergeCell ref="A123:C123"/>
    <mergeCell ref="A110:C110"/>
    <mergeCell ref="A111:C111"/>
    <mergeCell ref="A112:C112"/>
    <mergeCell ref="A113:C113"/>
    <mergeCell ref="A114:C114"/>
    <mergeCell ref="A122:C122"/>
    <mergeCell ref="A125:C125"/>
    <mergeCell ref="A116:C116"/>
    <mergeCell ref="A190:C190"/>
    <mergeCell ref="A66:C66"/>
    <mergeCell ref="A67:C67"/>
    <mergeCell ref="A153:C153"/>
    <mergeCell ref="A156:C156"/>
    <mergeCell ref="A157:C157"/>
    <mergeCell ref="A175:C175"/>
    <mergeCell ref="A176:C176"/>
    <mergeCell ref="A158:C158"/>
    <mergeCell ref="A162:C162"/>
    <mergeCell ref="A138:C138"/>
    <mergeCell ref="A152:C152"/>
    <mergeCell ref="A127:C127"/>
    <mergeCell ref="A139:C139"/>
    <mergeCell ref="A141:C141"/>
    <mergeCell ref="A137:C137"/>
    <mergeCell ref="A168:C168"/>
    <mergeCell ref="A128:C128"/>
    <mergeCell ref="A100:C100"/>
    <mergeCell ref="A68:C68"/>
    <mergeCell ref="A69:C69"/>
    <mergeCell ref="A70:C70"/>
    <mergeCell ref="A129:C129"/>
    <mergeCell ref="A163:C163"/>
    <mergeCell ref="A186:C186"/>
    <mergeCell ref="A187:C187"/>
    <mergeCell ref="A188:C188"/>
    <mergeCell ref="A164:C164"/>
    <mergeCell ref="A165:C165"/>
    <mergeCell ref="A166:C166"/>
    <mergeCell ref="A174:C174"/>
    <mergeCell ref="A167:C167"/>
    <mergeCell ref="A189:C189"/>
    <mergeCell ref="D182:J182"/>
    <mergeCell ref="K182:N182"/>
    <mergeCell ref="K178:N178"/>
    <mergeCell ref="K177:N177"/>
    <mergeCell ref="K176:N176"/>
    <mergeCell ref="K175:N175"/>
    <mergeCell ref="A177:C177"/>
    <mergeCell ref="A169:C169"/>
    <mergeCell ref="K174:N174"/>
    <mergeCell ref="D174:J174"/>
    <mergeCell ref="A178:C178"/>
    <mergeCell ref="D408:L418"/>
    <mergeCell ref="D422:L423"/>
    <mergeCell ref="D434:L435"/>
    <mergeCell ref="D436:L436"/>
    <mergeCell ref="D427:L429"/>
    <mergeCell ref="D350:L350"/>
    <mergeCell ref="AG61:AH61"/>
    <mergeCell ref="Y63:AF63"/>
    <mergeCell ref="Y62:AF62"/>
    <mergeCell ref="Y61:AF61"/>
    <mergeCell ref="AG62:AH62"/>
    <mergeCell ref="AG63:AH63"/>
    <mergeCell ref="AG69:AH69"/>
    <mergeCell ref="AG70:AH70"/>
    <mergeCell ref="Y67:AF67"/>
    <mergeCell ref="Y66:AF66"/>
    <mergeCell ref="Y65:AF65"/>
    <mergeCell ref="Y64:AF64"/>
    <mergeCell ref="AG64:AH64"/>
    <mergeCell ref="AG65:AH65"/>
    <mergeCell ref="AG66:AH66"/>
    <mergeCell ref="AG67:AH67"/>
    <mergeCell ref="AG68:AH68"/>
    <mergeCell ref="Y70:AF70"/>
    <mergeCell ref="Y122:AF122"/>
    <mergeCell ref="AG122:AH122"/>
    <mergeCell ref="O123:R123"/>
    <mergeCell ref="O124:R124"/>
    <mergeCell ref="O125:R125"/>
    <mergeCell ref="O126:R126"/>
    <mergeCell ref="S126:U126"/>
    <mergeCell ref="S125:U125"/>
    <mergeCell ref="S124:U124"/>
    <mergeCell ref="S123:U123"/>
    <mergeCell ref="V123:X123"/>
    <mergeCell ref="V124:X124"/>
    <mergeCell ref="V125:X125"/>
    <mergeCell ref="V126:X126"/>
    <mergeCell ref="Y123:AF123"/>
    <mergeCell ref="Y124:AF124"/>
    <mergeCell ref="Y125:AF125"/>
    <mergeCell ref="Y126:AF126"/>
    <mergeCell ref="AG126:AH126"/>
    <mergeCell ref="AG125:AH125"/>
    <mergeCell ref="O122:R122"/>
    <mergeCell ref="AG124:AH124"/>
    <mergeCell ref="AG123:AH123"/>
    <mergeCell ref="T4:AJ5"/>
    <mergeCell ref="H40:AI40"/>
    <mergeCell ref="T36:V36"/>
    <mergeCell ref="T37:V37"/>
    <mergeCell ref="U7:AJ8"/>
    <mergeCell ref="U9:AJ10"/>
    <mergeCell ref="U11:AJ12"/>
    <mergeCell ref="B7:R8"/>
    <mergeCell ref="K21:R21"/>
    <mergeCell ref="A23:I23"/>
    <mergeCell ref="T21:AJ21"/>
    <mergeCell ref="AI19:AJ19"/>
    <mergeCell ref="AI17:AJ17"/>
    <mergeCell ref="AF17:AG17"/>
    <mergeCell ref="AF19:AG19"/>
    <mergeCell ref="A21:I21"/>
    <mergeCell ref="T15:X15"/>
    <mergeCell ref="Z15:AD15"/>
    <mergeCell ref="AF15:AJ15"/>
    <mergeCell ref="T29:X29"/>
    <mergeCell ref="Z29:AD29"/>
    <mergeCell ref="AF29:AJ29"/>
    <mergeCell ref="A15:R15"/>
    <mergeCell ref="T17:U17"/>
    <mergeCell ref="D397:L398"/>
    <mergeCell ref="D381:L388"/>
    <mergeCell ref="D389:L396"/>
    <mergeCell ref="Y208:AH211"/>
    <mergeCell ref="Y304:AH304"/>
    <mergeCell ref="Y296:AH296"/>
    <mergeCell ref="Y297:AH297"/>
    <mergeCell ref="Y298:AH298"/>
    <mergeCell ref="Y299:AH299"/>
    <mergeCell ref="Y300:AH300"/>
    <mergeCell ref="Y350:AH350"/>
    <mergeCell ref="Y367:AH367"/>
    <mergeCell ref="Y368:AH368"/>
    <mergeCell ref="Y369:AH369"/>
    <mergeCell ref="Y370:AH370"/>
    <mergeCell ref="Y371:AH371"/>
    <mergeCell ref="Y360:AH360"/>
    <mergeCell ref="Y361:AH361"/>
    <mergeCell ref="Y362:AH362"/>
    <mergeCell ref="Y363:AH363"/>
    <mergeCell ref="Y364:AH364"/>
    <mergeCell ref="D300:L300"/>
    <mergeCell ref="D267:L269"/>
    <mergeCell ref="D281:L286"/>
    <mergeCell ref="D304:L304"/>
    <mergeCell ref="D308:L309"/>
    <mergeCell ref="D200:L207"/>
    <mergeCell ref="D208:L211"/>
    <mergeCell ref="D212:L215"/>
    <mergeCell ref="D216:L217"/>
    <mergeCell ref="D221:L221"/>
    <mergeCell ref="D222:L224"/>
    <mergeCell ref="D225:L226"/>
    <mergeCell ref="D236:L241"/>
    <mergeCell ref="D245:L251"/>
    <mergeCell ref="D252:L254"/>
    <mergeCell ref="D255:L257"/>
    <mergeCell ref="D279:L280"/>
    <mergeCell ref="D270:L272"/>
    <mergeCell ref="D273:L275"/>
    <mergeCell ref="D276:L278"/>
    <mergeCell ref="D165:J165"/>
    <mergeCell ref="K165:N165"/>
    <mergeCell ref="O165:Q165"/>
    <mergeCell ref="D166:J166"/>
    <mergeCell ref="K166:N166"/>
    <mergeCell ref="O166:Q166"/>
    <mergeCell ref="K163:N163"/>
    <mergeCell ref="O163:Q163"/>
    <mergeCell ref="D163:J163"/>
    <mergeCell ref="D164:J164"/>
    <mergeCell ref="K164:N164"/>
    <mergeCell ref="O164:Q164"/>
    <mergeCell ref="D362:L363"/>
    <mergeCell ref="D364:L365"/>
    <mergeCell ref="D366:L367"/>
    <mergeCell ref="D310:L311"/>
    <mergeCell ref="D317:L317"/>
    <mergeCell ref="D315:L315"/>
    <mergeCell ref="D316:L316"/>
    <mergeCell ref="D327:L333"/>
    <mergeCell ref="D334:L340"/>
    <mergeCell ref="AG134:AH134"/>
    <mergeCell ref="S122:U122"/>
    <mergeCell ref="V122:X122"/>
    <mergeCell ref="Q65:R65"/>
    <mergeCell ref="Y95:AF95"/>
    <mergeCell ref="V158:X158"/>
    <mergeCell ref="O169:Q169"/>
    <mergeCell ref="R168:Z168"/>
    <mergeCell ref="R169:Z169"/>
    <mergeCell ref="Y157:AF157"/>
    <mergeCell ref="AG157:AH157"/>
    <mergeCell ref="R163:Z163"/>
    <mergeCell ref="R164:Z164"/>
    <mergeCell ref="R165:Z165"/>
    <mergeCell ref="R166:Z166"/>
    <mergeCell ref="Y158:AF158"/>
    <mergeCell ref="Y138:AF138"/>
    <mergeCell ref="Y137:AF137"/>
    <mergeCell ref="Y136:AF136"/>
    <mergeCell ref="Y135:AF135"/>
    <mergeCell ref="Y134:AF134"/>
    <mergeCell ref="U134:X134"/>
    <mergeCell ref="U135:X135"/>
    <mergeCell ref="AG135:AH135"/>
    <mergeCell ref="U198:AI198"/>
    <mergeCell ref="V152:X152"/>
    <mergeCell ref="V156:X156"/>
    <mergeCell ref="V153:X153"/>
    <mergeCell ref="V157:X157"/>
    <mergeCell ref="O135:Q135"/>
    <mergeCell ref="O136:Q136"/>
    <mergeCell ref="O137:Q137"/>
    <mergeCell ref="O138:Q138"/>
    <mergeCell ref="R138:T138"/>
    <mergeCell ref="R137:T137"/>
    <mergeCell ref="AG136:AH136"/>
    <mergeCell ref="AG137:AH137"/>
    <mergeCell ref="AG138:AH138"/>
    <mergeCell ref="U175:X175"/>
    <mergeCell ref="AA169:AF169"/>
    <mergeCell ref="R167:Z167"/>
    <mergeCell ref="O175:Q175"/>
    <mergeCell ref="O176:Q176"/>
    <mergeCell ref="AG177:AH177"/>
    <mergeCell ref="Y181:Z181"/>
    <mergeCell ref="AA181:AF181"/>
    <mergeCell ref="AG181:AH181"/>
    <mergeCell ref="AG185:AH185"/>
    <mergeCell ref="AG96:AH96"/>
    <mergeCell ref="Y97:AF97"/>
    <mergeCell ref="AG97:AH97"/>
    <mergeCell ref="AG94:AH94"/>
    <mergeCell ref="AG93:AH93"/>
    <mergeCell ref="O93:Q93"/>
    <mergeCell ref="Y365:AH365"/>
    <mergeCell ref="Y366:AH366"/>
    <mergeCell ref="Z51:AC51"/>
    <mergeCell ref="AG158:AH158"/>
    <mergeCell ref="AG156:AH156"/>
    <mergeCell ref="AG153:AH153"/>
    <mergeCell ref="AG152:AH152"/>
    <mergeCell ref="Y152:AF152"/>
    <mergeCell ref="Y153:AF153"/>
    <mergeCell ref="Y156:AF156"/>
    <mergeCell ref="AG155:AH155"/>
    <mergeCell ref="R153:U153"/>
    <mergeCell ref="R152:U152"/>
    <mergeCell ref="U85:X85"/>
    <mergeCell ref="U84:X84"/>
    <mergeCell ref="U83:X83"/>
    <mergeCell ref="U82:X82"/>
    <mergeCell ref="U81:X81"/>
    <mergeCell ref="Y100:AF100"/>
    <mergeCell ref="AG100:AH100"/>
    <mergeCell ref="A94:C94"/>
    <mergeCell ref="D94:N94"/>
    <mergeCell ref="O94:Q94"/>
    <mergeCell ref="R94:T94"/>
    <mergeCell ref="A98:C98"/>
    <mergeCell ref="D98:N98"/>
    <mergeCell ref="O98:Q98"/>
    <mergeCell ref="R98:T98"/>
    <mergeCell ref="U98:X98"/>
    <mergeCell ref="Y98:AF98"/>
    <mergeCell ref="AG98:AH98"/>
    <mergeCell ref="Y99:AF99"/>
    <mergeCell ref="AG99:AH99"/>
    <mergeCell ref="AG95:AH95"/>
    <mergeCell ref="A96:C96"/>
    <mergeCell ref="D96:N96"/>
    <mergeCell ref="O96:Q96"/>
    <mergeCell ref="R96:T96"/>
    <mergeCell ref="U96:X96"/>
    <mergeCell ref="Y96:AF96"/>
    <mergeCell ref="U99:X99"/>
    <mergeCell ref="U97:X97"/>
    <mergeCell ref="A43:R43"/>
    <mergeCell ref="T43:AJ43"/>
    <mergeCell ref="T25:X25"/>
    <mergeCell ref="A29:R29"/>
    <mergeCell ref="K31:R31"/>
    <mergeCell ref="A31:I31"/>
    <mergeCell ref="T31:AJ31"/>
    <mergeCell ref="D87:N87"/>
    <mergeCell ref="R86:T86"/>
    <mergeCell ref="R87:T87"/>
    <mergeCell ref="O87:Q87"/>
    <mergeCell ref="A50:R50"/>
    <mergeCell ref="Q66:R66"/>
    <mergeCell ref="Q67:R67"/>
    <mergeCell ref="Q68:R68"/>
    <mergeCell ref="Q69:R69"/>
    <mergeCell ref="Q70:R70"/>
    <mergeCell ref="M70:P70"/>
    <mergeCell ref="M68:P68"/>
    <mergeCell ref="M67:P67"/>
    <mergeCell ref="M66:P66"/>
    <mergeCell ref="M65:P65"/>
    <mergeCell ref="D67:L67"/>
    <mergeCell ref="T45:AB45"/>
    <mergeCell ref="W17:X17"/>
    <mergeCell ref="Z17:AD17"/>
    <mergeCell ref="Z19:AD19"/>
    <mergeCell ref="W19:X19"/>
    <mergeCell ref="T19:U19"/>
    <mergeCell ref="A17:R17"/>
    <mergeCell ref="A19:R19"/>
    <mergeCell ref="A25:I25"/>
    <mergeCell ref="Z25:AJ25"/>
    <mergeCell ref="K25:R25"/>
    <mergeCell ref="K23:AJ23"/>
    <mergeCell ref="T47:AB47"/>
    <mergeCell ref="G47:K47"/>
    <mergeCell ref="D47:E47"/>
    <mergeCell ref="AI51:AJ51"/>
    <mergeCell ref="U93:X93"/>
    <mergeCell ref="U92:X92"/>
    <mergeCell ref="U91:X91"/>
    <mergeCell ref="U90:X90"/>
    <mergeCell ref="Y91:AF91"/>
    <mergeCell ref="Y92:AF92"/>
    <mergeCell ref="Y93:AF93"/>
    <mergeCell ref="O90:Q90"/>
    <mergeCell ref="O91:Q91"/>
    <mergeCell ref="O92:Q92"/>
    <mergeCell ref="R91:T91"/>
    <mergeCell ref="R92:T92"/>
    <mergeCell ref="R93:T93"/>
    <mergeCell ref="O89:Q89"/>
    <mergeCell ref="D89:N89"/>
    <mergeCell ref="Y89:AF89"/>
    <mergeCell ref="U89:X89"/>
    <mergeCell ref="Z54:AJ55"/>
    <mergeCell ref="D70:L70"/>
    <mergeCell ref="D61:L61"/>
    <mergeCell ref="O85:Q85"/>
    <mergeCell ref="O86:Q86"/>
    <mergeCell ref="D86:N86"/>
    <mergeCell ref="A47:B47"/>
    <mergeCell ref="A90:C90"/>
    <mergeCell ref="A91:C91"/>
    <mergeCell ref="A45:R45"/>
    <mergeCell ref="M47:N47"/>
    <mergeCell ref="P47:R47"/>
    <mergeCell ref="M61:P61"/>
    <mergeCell ref="Q61:R61"/>
    <mergeCell ref="R90:T90"/>
    <mergeCell ref="D71:L71"/>
    <mergeCell ref="M71:P71"/>
    <mergeCell ref="A72:C72"/>
    <mergeCell ref="D72:L72"/>
    <mergeCell ref="M72:P72"/>
    <mergeCell ref="D73:L73"/>
    <mergeCell ref="M73:P73"/>
    <mergeCell ref="A74:C74"/>
    <mergeCell ref="D74:L74"/>
    <mergeCell ref="M74:P74"/>
    <mergeCell ref="Q74:R74"/>
    <mergeCell ref="D75:L75"/>
    <mergeCell ref="A92:C92"/>
    <mergeCell ref="A93:C93"/>
    <mergeCell ref="D90:N90"/>
    <mergeCell ref="D91:N91"/>
    <mergeCell ref="D92:N92"/>
    <mergeCell ref="D93:N93"/>
    <mergeCell ref="A61:C61"/>
    <mergeCell ref="A62:C62"/>
    <mergeCell ref="A63:C63"/>
    <mergeCell ref="A64:C64"/>
    <mergeCell ref="A65:C65"/>
    <mergeCell ref="A81:C81"/>
    <mergeCell ref="A82:C82"/>
    <mergeCell ref="A83:C83"/>
    <mergeCell ref="A84:C84"/>
    <mergeCell ref="A85:C85"/>
    <mergeCell ref="A86:C86"/>
    <mergeCell ref="A87:C87"/>
    <mergeCell ref="A88:C88"/>
    <mergeCell ref="A89:C89"/>
    <mergeCell ref="M69:P69"/>
    <mergeCell ref="D83:N83"/>
    <mergeCell ref="D84:N84"/>
    <mergeCell ref="D85:N85"/>
    <mergeCell ref="D100:N100"/>
    <mergeCell ref="O100:Q100"/>
    <mergeCell ref="D158:H158"/>
    <mergeCell ref="I158:L158"/>
    <mergeCell ref="I153:L153"/>
    <mergeCell ref="D137:N137"/>
    <mergeCell ref="D162:J162"/>
    <mergeCell ref="O162:Q162"/>
    <mergeCell ref="K162:N162"/>
    <mergeCell ref="D125:N125"/>
    <mergeCell ref="D126:N126"/>
    <mergeCell ref="D122:N122"/>
    <mergeCell ref="D123:N123"/>
    <mergeCell ref="D138:N138"/>
    <mergeCell ref="O134:Q134"/>
    <mergeCell ref="D124:N124"/>
    <mergeCell ref="D157:H157"/>
    <mergeCell ref="I157:L157"/>
    <mergeCell ref="I156:L156"/>
    <mergeCell ref="D127:N127"/>
    <mergeCell ref="D128:N128"/>
    <mergeCell ref="D129:N129"/>
    <mergeCell ref="D139:N139"/>
    <mergeCell ref="D141:N141"/>
  </mergeCells>
  <conditionalFormatting sqref="N110:O114">
    <cfRule type="expression" dxfId="115" priority="79">
      <formula>INDIRECT("AL"&amp;ROW())=FALSE</formula>
    </cfRule>
  </conditionalFormatting>
  <conditionalFormatting sqref="P110:R114">
    <cfRule type="expression" dxfId="114" priority="78">
      <formula>INDIRECT("AM"&amp;ROW())=FALSE</formula>
    </cfRule>
  </conditionalFormatting>
  <conditionalFormatting sqref="S110:U114">
    <cfRule type="expression" dxfId="113" priority="77">
      <formula>INDIRECT("AN"&amp;ROW())=FALSE</formula>
    </cfRule>
  </conditionalFormatting>
  <conditionalFormatting sqref="V110:X114">
    <cfRule type="expression" dxfId="112" priority="76">
      <formula>INDIRECT("AO"&amp;ROW())=FALSE</formula>
    </cfRule>
  </conditionalFormatting>
  <conditionalFormatting sqref="R134:T138">
    <cfRule type="expression" dxfId="111" priority="73">
      <formula>INDIRECT("AL"&amp;ROW())=FALSE</formula>
    </cfRule>
  </conditionalFormatting>
  <conditionalFormatting sqref="U134:X138">
    <cfRule type="expression" dxfId="110" priority="72">
      <formula>INDIRECT("AM"&amp;ROW())=FALSE</formula>
    </cfRule>
  </conditionalFormatting>
  <conditionalFormatting sqref="M152:Q153 M156:Q158">
    <cfRule type="expression" dxfId="109" priority="71">
      <formula>INDIRECT("AL"&amp;ROW())=FALSE</formula>
    </cfRule>
  </conditionalFormatting>
  <conditionalFormatting sqref="R152:U153 R156:U158">
    <cfRule type="expression" dxfId="108" priority="70">
      <formula>INDIRECT("AM"&amp;ROW())=FALSE</formula>
    </cfRule>
  </conditionalFormatting>
  <conditionalFormatting sqref="V152:X153 V156:X158">
    <cfRule type="expression" dxfId="107" priority="69">
      <formula>INDIRECT("AN"&amp;ROW())=FALSE</formula>
    </cfRule>
  </conditionalFormatting>
  <conditionalFormatting sqref="R162">
    <cfRule type="expression" dxfId="106" priority="66">
      <formula>INDIRECT("AN"&amp;ROW())=FALSE</formula>
    </cfRule>
  </conditionalFormatting>
  <conditionalFormatting sqref="Q61:R70">
    <cfRule type="expression" dxfId="105" priority="65">
      <formula>INDIRECT("AL"&amp;ROW())=FALSE</formula>
    </cfRule>
  </conditionalFormatting>
  <conditionalFormatting sqref="M61:P70">
    <cfRule type="expression" dxfId="104" priority="64">
      <formula>INDIRECT("AM"&amp;ROW())=FALSE</formula>
    </cfRule>
  </conditionalFormatting>
  <conditionalFormatting sqref="S61:U70">
    <cfRule type="expression" dxfId="103" priority="63">
      <formula>INDIRECT("AN"&amp;ROW())=FALSE</formula>
    </cfRule>
  </conditionalFormatting>
  <conditionalFormatting sqref="K174:N178">
    <cfRule type="expression" dxfId="102" priority="62">
      <formula>INDIRECT("AL"&amp;ROW())=FALSE</formula>
    </cfRule>
  </conditionalFormatting>
  <conditionalFormatting sqref="O174:Q178">
    <cfRule type="expression" dxfId="101" priority="61">
      <formula>INDIRECT("AM"&amp;ROW())=FALSE</formula>
    </cfRule>
  </conditionalFormatting>
  <conditionalFormatting sqref="R174:T178">
    <cfRule type="expression" dxfId="100" priority="60">
      <formula>INDIRECT("AN"&amp;ROW())=FALSE</formula>
    </cfRule>
  </conditionalFormatting>
  <conditionalFormatting sqref="U174:X178">
    <cfRule type="expression" dxfId="99" priority="59">
      <formula>INDIRECT("AO"&amp;ROW())=FALSE</formula>
    </cfRule>
  </conditionalFormatting>
  <conditionalFormatting sqref="Y174:Z178">
    <cfRule type="expression" dxfId="98" priority="58">
      <formula>INDIRECT("AP"&amp;ROW())=FALSE</formula>
    </cfRule>
  </conditionalFormatting>
  <conditionalFormatting sqref="V186:X190">
    <cfRule type="expression" dxfId="97" priority="57">
      <formula>INDIRECT("AL"&amp;ROW())=FALSE</formula>
    </cfRule>
  </conditionalFormatting>
  <conditionalFormatting sqref="A308:AI311 A315:AI317 A408:C408 M408:AI408 A411:C411 M411:AI411 A413:C413 M413:AI413 A415:C415 M415:AI415 A417:C417 M417:AI417 A427:Y429 AI427:AI429 A434:Y435 AI434:AI436 A436:M436 Y436">
    <cfRule type="expression" dxfId="96" priority="56">
      <formula>NOT($AK$36)</formula>
    </cfRule>
  </conditionalFormatting>
  <conditionalFormatting sqref="A50:R51">
    <cfRule type="expression" dxfId="95" priority="55">
      <formula>NOT($AK$49)</formula>
    </cfRule>
  </conditionalFormatting>
  <conditionalFormatting sqref="Q71:R75">
    <cfRule type="expression" dxfId="94" priority="54">
      <formula>INDIRECT("AL"&amp;ROW())=FALSE</formula>
    </cfRule>
  </conditionalFormatting>
  <conditionalFormatting sqref="M71:P75">
    <cfRule type="expression" dxfId="93" priority="53">
      <formula>INDIRECT("AM"&amp;ROW())=FALSE</formula>
    </cfRule>
  </conditionalFormatting>
  <conditionalFormatting sqref="S71:U75">
    <cfRule type="expression" dxfId="92" priority="52">
      <formula>INDIRECT("AN"&amp;ROW())=FALSE</formula>
    </cfRule>
  </conditionalFormatting>
  <conditionalFormatting sqref="N115:O117">
    <cfRule type="expression" dxfId="91" priority="51">
      <formula>INDIRECT("AL"&amp;ROW())=FALSE</formula>
    </cfRule>
  </conditionalFormatting>
  <conditionalFormatting sqref="P115:R117">
    <cfRule type="expression" dxfId="90" priority="50">
      <formula>INDIRECT("AM"&amp;ROW())=FALSE</formula>
    </cfRule>
  </conditionalFormatting>
  <conditionalFormatting sqref="S115:U117">
    <cfRule type="expression" dxfId="89" priority="49">
      <formula>INDIRECT("AN"&amp;ROW())=FALSE</formula>
    </cfRule>
  </conditionalFormatting>
  <conditionalFormatting sqref="V115:X117">
    <cfRule type="expression" dxfId="88" priority="48">
      <formula>INDIRECT("AO"&amp;ROW())=FALSE</formula>
    </cfRule>
  </conditionalFormatting>
  <conditionalFormatting sqref="R139:T142">
    <cfRule type="expression" dxfId="87" priority="47">
      <formula>INDIRECT("AL"&amp;ROW())=FALSE</formula>
    </cfRule>
  </conditionalFormatting>
  <conditionalFormatting sqref="U139:X142">
    <cfRule type="expression" dxfId="86" priority="46">
      <formula>INDIRECT("AM"&amp;ROW())=FALSE</formula>
    </cfRule>
  </conditionalFormatting>
  <conditionalFormatting sqref="K179:N181">
    <cfRule type="expression" dxfId="85" priority="42">
      <formula>INDIRECT("AL"&amp;ROW())=FALSE</formula>
    </cfRule>
  </conditionalFormatting>
  <conditionalFormatting sqref="O179:Q181">
    <cfRule type="expression" dxfId="84" priority="41">
      <formula>INDIRECT("AM"&amp;ROW())=FALSE</formula>
    </cfRule>
  </conditionalFormatting>
  <conditionalFormatting sqref="R179:T181">
    <cfRule type="expression" dxfId="83" priority="40">
      <formula>INDIRECT("AN"&amp;ROW())=FALSE</formula>
    </cfRule>
  </conditionalFormatting>
  <conditionalFormatting sqref="U179:X181">
    <cfRule type="expression" dxfId="82" priority="39">
      <formula>INDIRECT("AO"&amp;ROW())=FALSE</formula>
    </cfRule>
  </conditionalFormatting>
  <conditionalFormatting sqref="Y179:Z181">
    <cfRule type="expression" dxfId="81" priority="38">
      <formula>INDIRECT("AP"&amp;ROW())=FALSE</formula>
    </cfRule>
  </conditionalFormatting>
  <conditionalFormatting sqref="M154:Q155">
    <cfRule type="expression" dxfId="80" priority="37">
      <formula>INDIRECT("AL"&amp;ROW())=FALSE</formula>
    </cfRule>
  </conditionalFormatting>
  <conditionalFormatting sqref="R154:U155">
    <cfRule type="expression" dxfId="79" priority="36">
      <formula>INDIRECT("AM"&amp;ROW())=FALSE</formula>
    </cfRule>
  </conditionalFormatting>
  <conditionalFormatting sqref="V154:X155">
    <cfRule type="expression" dxfId="78" priority="35">
      <formula>INDIRECT("AN"&amp;ROW())=FALSE</formula>
    </cfRule>
  </conditionalFormatting>
  <conditionalFormatting sqref="K162">
    <cfRule type="expression" dxfId="77" priority="34">
      <formula>INDIRECT("AL"&amp;ROW())=FALSE</formula>
    </cfRule>
  </conditionalFormatting>
  <conditionalFormatting sqref="O162">
    <cfRule type="expression" dxfId="76" priority="29">
      <formula>INDIRECT("AM"&amp;ROW())=FALSE</formula>
    </cfRule>
    <cfRule type="expression" dxfId="75" priority="30">
      <formula>INDIRECT("AM"&amp;ROW())=FALSE</formula>
    </cfRule>
  </conditionalFormatting>
  <conditionalFormatting sqref="R163">
    <cfRule type="expression" dxfId="74" priority="28">
      <formula>INDIRECT("AN"&amp;ROW())=FALSE</formula>
    </cfRule>
  </conditionalFormatting>
  <conditionalFormatting sqref="K163">
    <cfRule type="expression" dxfId="73" priority="27">
      <formula>INDIRECT("AL"&amp;ROW())=FALSE</formula>
    </cfRule>
  </conditionalFormatting>
  <conditionalFormatting sqref="O163">
    <cfRule type="expression" dxfId="72" priority="25">
      <formula>INDIRECT("AM"&amp;ROW())=FALSE</formula>
    </cfRule>
    <cfRule type="expression" dxfId="71" priority="26">
      <formula>INDIRECT("AM"&amp;ROW())=FALSE</formula>
    </cfRule>
  </conditionalFormatting>
  <conditionalFormatting sqref="R164">
    <cfRule type="expression" dxfId="70" priority="24">
      <formula>INDIRECT("AN"&amp;ROW())=FALSE</formula>
    </cfRule>
  </conditionalFormatting>
  <conditionalFormatting sqref="K164">
    <cfRule type="expression" dxfId="69" priority="23">
      <formula>INDIRECT("AL"&amp;ROW())=FALSE</formula>
    </cfRule>
  </conditionalFormatting>
  <conditionalFormatting sqref="O164">
    <cfRule type="expression" dxfId="68" priority="21">
      <formula>INDIRECT("AM"&amp;ROW())=FALSE</formula>
    </cfRule>
    <cfRule type="expression" dxfId="67" priority="22">
      <formula>INDIRECT("AM"&amp;ROW())=FALSE</formula>
    </cfRule>
  </conditionalFormatting>
  <conditionalFormatting sqref="R165">
    <cfRule type="expression" dxfId="66" priority="20">
      <formula>INDIRECT("AN"&amp;ROW())=FALSE</formula>
    </cfRule>
  </conditionalFormatting>
  <conditionalFormatting sqref="K165">
    <cfRule type="expression" dxfId="65" priority="19">
      <formula>INDIRECT("AL"&amp;ROW())=FALSE</formula>
    </cfRule>
  </conditionalFormatting>
  <conditionalFormatting sqref="O165">
    <cfRule type="expression" dxfId="64" priority="17">
      <formula>INDIRECT("AM"&amp;ROW())=FALSE</formula>
    </cfRule>
    <cfRule type="expression" dxfId="63" priority="18">
      <formula>INDIRECT("AM"&amp;ROW())=FALSE</formula>
    </cfRule>
  </conditionalFormatting>
  <conditionalFormatting sqref="R166">
    <cfRule type="expression" dxfId="62" priority="16">
      <formula>INDIRECT("AN"&amp;ROW())=FALSE</formula>
    </cfRule>
  </conditionalFormatting>
  <conditionalFormatting sqref="K166">
    <cfRule type="expression" dxfId="61" priority="15">
      <formula>INDIRECT("AL"&amp;ROW())=FALSE</formula>
    </cfRule>
  </conditionalFormatting>
  <conditionalFormatting sqref="O166">
    <cfRule type="expression" dxfId="60" priority="13">
      <formula>INDIRECT("AM"&amp;ROW())=FALSE</formula>
    </cfRule>
    <cfRule type="expression" dxfId="59" priority="14">
      <formula>INDIRECT("AM"&amp;ROW())=FALSE</formula>
    </cfRule>
  </conditionalFormatting>
  <conditionalFormatting sqref="R168">
    <cfRule type="expression" dxfId="58" priority="12">
      <formula>INDIRECT("AN"&amp;ROW())=FALSE</formula>
    </cfRule>
  </conditionalFormatting>
  <conditionalFormatting sqref="K168">
    <cfRule type="expression" dxfId="57" priority="11">
      <formula>INDIRECT("AL"&amp;ROW())=FALSE</formula>
    </cfRule>
  </conditionalFormatting>
  <conditionalFormatting sqref="O168">
    <cfRule type="expression" dxfId="56" priority="9">
      <formula>INDIRECT("AM"&amp;ROW())=FALSE</formula>
    </cfRule>
    <cfRule type="expression" dxfId="55" priority="10">
      <formula>INDIRECT("AM"&amp;ROW())=FALSE</formula>
    </cfRule>
  </conditionalFormatting>
  <conditionalFormatting sqref="R169">
    <cfRule type="expression" dxfId="54" priority="8">
      <formula>INDIRECT("AN"&amp;ROW())=FALSE</formula>
    </cfRule>
  </conditionalFormatting>
  <conditionalFormatting sqref="K169">
    <cfRule type="expression" dxfId="53" priority="7">
      <formula>INDIRECT("AL"&amp;ROW())=FALSE</formula>
    </cfRule>
  </conditionalFormatting>
  <conditionalFormatting sqref="O169">
    <cfRule type="expression" dxfId="52" priority="5">
      <formula>INDIRECT("AM"&amp;ROW())=FALSE</formula>
    </cfRule>
    <cfRule type="expression" dxfId="51" priority="6">
      <formula>INDIRECT("AM"&amp;ROW())=FALSE</formula>
    </cfRule>
  </conditionalFormatting>
  <conditionalFormatting sqref="R167">
    <cfRule type="expression" dxfId="50" priority="4">
      <formula>INDIRECT("AN"&amp;ROW())=FALSE</formula>
    </cfRule>
  </conditionalFormatting>
  <conditionalFormatting sqref="K167">
    <cfRule type="expression" dxfId="49" priority="3">
      <formula>INDIRECT("AL"&amp;ROW())=FALSE</formula>
    </cfRule>
  </conditionalFormatting>
  <conditionalFormatting sqref="O167">
    <cfRule type="expression" dxfId="48" priority="1">
      <formula>INDIRECT("AM"&amp;ROW())=FALSE</formula>
    </cfRule>
    <cfRule type="expression" dxfId="47" priority="2">
      <formula>INDIRECT("AM"&amp;ROW())=FALSE</formula>
    </cfRule>
  </conditionalFormatting>
  <dataValidations count="16">
    <dataValidation type="list" allowBlank="1" showInputMessage="1" showErrorMessage="1" sqref="A186:C190">
      <formula1>"MSC-101,MSC-102,MSC-103"</formula1>
    </dataValidation>
    <dataValidation type="list" allowBlank="1" showInputMessage="1" showErrorMessage="1" sqref="A174:C181">
      <formula1>"FS-101, FS-102, FS-103, FS-104, FS-105, FS-106, FS-107, FS-108, FS-109, FS-110, FS-111, FS-201, FS-202, FS-301, FS-302, FS-303"</formula1>
    </dataValidation>
    <dataValidation type="list" allowBlank="1" showInputMessage="1" showErrorMessage="1" sqref="A162:C169">
      <formula1>"REF-101, REF-102, REF-103, REF-104, REF-105, REF-106, REF-107, REF-108, REF-109, REF-110, REF-111, REF-112, REF-113, REF-114, REF-115, REF-116, REF-117, REF-118"</formula1>
    </dataValidation>
    <dataValidation type="list" allowBlank="1" showInputMessage="1" showErrorMessage="1" sqref="A152:C158">
      <formula1>"RFC-101, RFC-102, RFC-103, RFC-104, RFC-105, RFC-106, RFC-107, RFC-108, RFC-109, RFC-110, RFC-111, RFC-112"</formula1>
    </dataValidation>
    <dataValidation type="list" allowBlank="1" showInputMessage="1" showErrorMessage="1" sqref="A134:C142">
      <formula1>"DN-101, DN-102"</formula1>
    </dataValidation>
    <dataValidation type="list" allowBlank="1" showInputMessage="1" showErrorMessage="1" sqref="A122:C129">
      <formula1>"AIR-101, AIR-102, AIR-103, AIR-104, AIR-105, AIR-106, AIR-107, AIR-108, AIR-109, AIR-110, AIR-111, AIR-112, AIR-113, AIR-114, AIR-115, AIR-116, AIR-117, AIR-118, AIR-119"</formula1>
    </dataValidation>
    <dataValidation type="list" allowBlank="1" showInputMessage="1" showErrorMessage="1" sqref="A110:C117">
      <formula1>"HC-101,HC-102,HC-103, HC-104, HC-105, HC-201, HC-301, HC-302, HC-303, HC-304, HC-401, HC-402, HC-403"</formula1>
    </dataValidation>
    <dataValidation type="whole" operator="greaterThan" allowBlank="1" showInputMessage="1" showErrorMessage="1" sqref="AG81:AH100">
      <formula1>0</formula1>
    </dataValidation>
    <dataValidation type="list" allowBlank="1" showInputMessage="1" showErrorMessage="1" sqref="O134:Q142">
      <formula1>"MBD, VFD, LNL1, LNL3, LNL5"</formula1>
    </dataValidation>
    <dataValidation type="list" allowBlank="1" showInputMessage="1" showErrorMessage="1" sqref="D152:H158">
      <formula1>"&lt; 25°F, 25°-40°F, 41°-65°F"</formula1>
    </dataValidation>
    <dataValidation type="list" allowBlank="1" showInputMessage="1" showErrorMessage="1" sqref="M152:Q158">
      <formula1>"Motors: PSC,Motors: Shaded pole, Compressor: 2 hp, Compressor: 3 hp, Compressor: 4 hp, Compressor: 5 hp, Compressor: 6 hp"</formula1>
    </dataValidation>
    <dataValidation type="list" allowBlank="1" showInputMessage="1" showErrorMessage="1" sqref="R162:R169">
      <formula1>"Ice Making Head, Remote Condensing Unit/Split System, Self Contained Unit"</formula1>
    </dataValidation>
    <dataValidation type="textLength" operator="equal" allowBlank="1" showInputMessage="1" showErrorMessage="1" sqref="AI17:AK17 AI19:AK19 P47:R47">
      <formula1>5</formula1>
    </dataValidation>
    <dataValidation type="whole" allowBlank="1" showInputMessage="1" showErrorMessage="1" sqref="A23:I23">
      <formula1>1000</formula1>
      <formula2>9999</formula2>
    </dataValidation>
    <dataValidation type="whole" operator="lessThanOrEqual" allowBlank="1" showInputMessage="1" showErrorMessage="1" sqref="W17:X17 W19:X19 D47:E47">
      <formula1>8</formula1>
    </dataValidation>
    <dataValidation type="textLength" operator="equal" allowBlank="1" showInputMessage="1" showErrorMessage="1" sqref="AF17:AG17 AF19:AG19 M47:N47">
      <formula1>2</formula1>
    </dataValidation>
  </dataValidations>
  <hyperlinks>
    <hyperlink ref="Z234" r:id="rId1"/>
    <hyperlink ref="O243" r:id="rId2" location="results"/>
    <hyperlink ref="Y243" r:id="rId3"/>
    <hyperlink ref="AA265" r:id="rId4" location="results"/>
    <hyperlink ref="R357" r:id="rId5"/>
    <hyperlink ref="R358" r:id="rId6"/>
    <hyperlink ref="R405" r:id="rId7"/>
    <hyperlink ref="T432" r:id="rId8"/>
    <hyperlink ref="U198" r:id="rId9"/>
  </hyperlinks>
  <pageMargins left="0.25" right="0.25" top="0.75" bottom="0.75" header="0.3" footer="0.3"/>
  <pageSetup scale="98" orientation="portrait" r:id="rId10"/>
  <headerFooter>
    <oddHeader>&amp;C&amp;"Arial,Bold"Business Energy Rebates Pre-approval Application</oddHeader>
    <oddFooter>&amp;L&amp;"Arial,Regular"&amp;K01+018855-MY-DCSEU (855-693-2738)&amp;C&amp;"Arial,Regular"&amp;K01+018&amp;P&amp;R&amp;"Arial,Regular"&amp;K01+018www.DCSEU.com</oddFooter>
  </headerFooter>
  <rowBreaks count="12" manualBreakCount="12">
    <brk id="51" max="16383" man="1"/>
    <brk id="101" max="16383" man="1"/>
    <brk id="143" max="16383" man="1"/>
    <brk id="191" max="16383" man="1"/>
    <brk id="227" max="16383" man="1"/>
    <brk id="258" max="16383" man="1"/>
    <brk id="287" max="16383" man="1"/>
    <brk id="318" max="16383" man="1"/>
    <brk id="351" max="16383" man="1"/>
    <brk id="372" max="16383" man="1"/>
    <brk id="399" max="16383" man="1"/>
    <brk id="437" max="16383" man="1"/>
  </rowBreaks>
  <ignoredErrors>
    <ignoredError sqref="T6:T13" numberStoredAsText="1"/>
  </ignoredErrors>
  <drawing r:id="rId11"/>
  <legacyDrawing r:id="rId12"/>
  <mc:AlternateContent xmlns:mc="http://schemas.openxmlformats.org/markup-compatibility/2006">
    <mc:Choice Requires="x14">
      <controls>
        <mc:AlternateContent xmlns:mc="http://schemas.openxmlformats.org/markup-compatibility/2006">
          <mc:Choice Requires="x14">
            <control shapeId="2052" r:id="rId13" name="Check Box 4">
              <controlPr defaultSize="0" autoFill="0" autoLine="0" autoPict="0" altText="">
                <anchor moveWithCells="1">
                  <from>
                    <xdr:col>0</xdr:col>
                    <xdr:colOff>0</xdr:colOff>
                    <xdr:row>6</xdr:row>
                    <xdr:rowOff>0</xdr:rowOff>
                  </from>
                  <to>
                    <xdr:col>1</xdr:col>
                    <xdr:colOff>0</xdr:colOff>
                    <xdr:row>7</xdr:row>
                    <xdr:rowOff>0</xdr:rowOff>
                  </to>
                </anchor>
              </controlPr>
            </control>
          </mc:Choice>
        </mc:AlternateContent>
        <mc:AlternateContent xmlns:mc="http://schemas.openxmlformats.org/markup-compatibility/2006">
          <mc:Choice Requires="x14">
            <control shapeId="2054" r:id="rId14" name="Check Box 6">
              <controlPr defaultSize="0" autoFill="0" autoLine="0" autoPict="0" altText="">
                <anchor moveWithCells="1">
                  <from>
                    <xdr:col>0</xdr:col>
                    <xdr:colOff>0</xdr:colOff>
                    <xdr:row>8</xdr:row>
                    <xdr:rowOff>0</xdr:rowOff>
                  </from>
                  <to>
                    <xdr:col>1</xdr:col>
                    <xdr:colOff>0</xdr:colOff>
                    <xdr:row>9</xdr:row>
                    <xdr:rowOff>0</xdr:rowOff>
                  </to>
                </anchor>
              </controlPr>
            </control>
          </mc:Choice>
        </mc:AlternateContent>
        <mc:AlternateContent xmlns:mc="http://schemas.openxmlformats.org/markup-compatibility/2006">
          <mc:Choice Requires="x14">
            <control shapeId="2058" r:id="rId15" name="Check Box 10">
              <controlPr defaultSize="0" autoFill="0" autoLine="0" autoPict="0" altText="">
                <anchor moveWithCells="1">
                  <from>
                    <xdr:col>0</xdr:col>
                    <xdr:colOff>0</xdr:colOff>
                    <xdr:row>35</xdr:row>
                    <xdr:rowOff>0</xdr:rowOff>
                  </from>
                  <to>
                    <xdr:col>1</xdr:col>
                    <xdr:colOff>0</xdr:colOff>
                    <xdr:row>36</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ltText="">
                <anchor moveWithCells="1">
                  <from>
                    <xdr:col>0</xdr:col>
                    <xdr:colOff>0</xdr:colOff>
                    <xdr:row>36</xdr:row>
                    <xdr:rowOff>0</xdr:rowOff>
                  </from>
                  <to>
                    <xdr:col>1</xdr:col>
                    <xdr:colOff>0</xdr:colOff>
                    <xdr:row>37</xdr:row>
                    <xdr:rowOff>0</xdr:rowOff>
                  </to>
                </anchor>
              </controlPr>
            </control>
          </mc:Choice>
        </mc:AlternateContent>
        <mc:AlternateContent xmlns:mc="http://schemas.openxmlformats.org/markup-compatibility/2006">
          <mc:Choice Requires="x14">
            <control shapeId="2064" r:id="rId17" name="Check Box 16">
              <controlPr defaultSize="0" autoFill="0" autoLine="0" autoPict="0" altText="">
                <anchor moveWithCells="1">
                  <from>
                    <xdr:col>0</xdr:col>
                    <xdr:colOff>0</xdr:colOff>
                    <xdr:row>37</xdr:row>
                    <xdr:rowOff>0</xdr:rowOff>
                  </from>
                  <to>
                    <xdr:col>1</xdr:col>
                    <xdr:colOff>0</xdr:colOff>
                    <xdr:row>38</xdr:row>
                    <xdr:rowOff>0</xdr:rowOff>
                  </to>
                </anchor>
              </controlPr>
            </control>
          </mc:Choice>
        </mc:AlternateContent>
        <mc:AlternateContent xmlns:mc="http://schemas.openxmlformats.org/markup-compatibility/2006">
          <mc:Choice Requires="x14">
            <control shapeId="2066" r:id="rId18" name="Option Button 18">
              <controlPr defaultSize="0" autoFill="0" autoLine="0" autoPict="0">
                <anchor moveWithCells="1">
                  <from>
                    <xdr:col>29</xdr:col>
                    <xdr:colOff>0</xdr:colOff>
                    <xdr:row>44</xdr:row>
                    <xdr:rowOff>0</xdr:rowOff>
                  </from>
                  <to>
                    <xdr:col>30</xdr:col>
                    <xdr:colOff>0</xdr:colOff>
                    <xdr:row>44</xdr:row>
                    <xdr:rowOff>152400</xdr:rowOff>
                  </to>
                </anchor>
              </controlPr>
            </control>
          </mc:Choice>
        </mc:AlternateContent>
        <mc:AlternateContent xmlns:mc="http://schemas.openxmlformats.org/markup-compatibility/2006">
          <mc:Choice Requires="x14">
            <control shapeId="2067" r:id="rId19" name="Option Button 19">
              <controlPr defaultSize="0" autoFill="0" autoLine="0" autoPict="0">
                <anchor moveWithCells="1">
                  <from>
                    <xdr:col>29</xdr:col>
                    <xdr:colOff>0</xdr:colOff>
                    <xdr:row>45</xdr:row>
                    <xdr:rowOff>0</xdr:rowOff>
                  </from>
                  <to>
                    <xdr:col>30</xdr:col>
                    <xdr:colOff>0</xdr:colOff>
                    <xdr:row>46</xdr:row>
                    <xdr:rowOff>0</xdr:rowOff>
                  </to>
                </anchor>
              </controlPr>
            </control>
          </mc:Choice>
        </mc:AlternateContent>
        <mc:AlternateContent xmlns:mc="http://schemas.openxmlformats.org/markup-compatibility/2006">
          <mc:Choice Requires="x14">
            <control shapeId="2068" r:id="rId20" name="Option Button 20">
              <controlPr defaultSize="0" autoFill="0" autoLine="0" autoPict="0">
                <anchor moveWithCells="1">
                  <from>
                    <xdr:col>29</xdr:col>
                    <xdr:colOff>0</xdr:colOff>
                    <xdr:row>46</xdr:row>
                    <xdr:rowOff>28575</xdr:rowOff>
                  </from>
                  <to>
                    <xdr:col>30</xdr:col>
                    <xdr:colOff>0</xdr:colOff>
                    <xdr:row>47</xdr:row>
                    <xdr:rowOff>0</xdr:rowOff>
                  </to>
                </anchor>
              </controlPr>
            </control>
          </mc:Choice>
        </mc:AlternateContent>
        <mc:AlternateContent xmlns:mc="http://schemas.openxmlformats.org/markup-compatibility/2006">
          <mc:Choice Requires="x14">
            <control shapeId="2069" r:id="rId21" name="Option Button 21">
              <controlPr defaultSize="0" autoFill="0" autoLine="0" autoPict="0">
                <anchor moveWithCells="1">
                  <from>
                    <xdr:col>29</xdr:col>
                    <xdr:colOff>0</xdr:colOff>
                    <xdr:row>47</xdr:row>
                    <xdr:rowOff>0</xdr:rowOff>
                  </from>
                  <to>
                    <xdr:col>30</xdr:col>
                    <xdr:colOff>0</xdr:colOff>
                    <xdr:row>48</xdr:row>
                    <xdr:rowOff>0</xdr:rowOff>
                  </to>
                </anchor>
              </controlPr>
            </control>
          </mc:Choice>
        </mc:AlternateContent>
        <mc:AlternateContent xmlns:mc="http://schemas.openxmlformats.org/markup-compatibility/2006">
          <mc:Choice Requires="x14">
            <control shapeId="2070" r:id="rId22" name="Check Box 22">
              <controlPr defaultSize="0" autoFill="0" autoLine="0" autoPict="0" altText="">
                <anchor moveWithCells="1">
                  <from>
                    <xdr:col>33</xdr:col>
                    <xdr:colOff>66675</xdr:colOff>
                    <xdr:row>49</xdr:row>
                    <xdr:rowOff>0</xdr:rowOff>
                  </from>
                  <to>
                    <xdr:col>34</xdr:col>
                    <xdr:colOff>76200</xdr:colOff>
                    <xdr:row>50</xdr:row>
                    <xdr:rowOff>9525</xdr:rowOff>
                  </to>
                </anchor>
              </controlPr>
            </control>
          </mc:Choice>
        </mc:AlternateContent>
        <mc:AlternateContent xmlns:mc="http://schemas.openxmlformats.org/markup-compatibility/2006">
          <mc:Choice Requires="x14">
            <control shapeId="2200" r:id="rId23" name="Check Box 152">
              <controlPr defaultSize="0" autoFill="0" autoLine="0" autoPict="0" altText="">
                <anchor moveWithCells="1">
                  <from>
                    <xdr:col>0</xdr:col>
                    <xdr:colOff>0</xdr:colOff>
                    <xdr:row>48</xdr:row>
                    <xdr:rowOff>0</xdr:rowOff>
                  </from>
                  <to>
                    <xdr:col>1</xdr:col>
                    <xdr:colOff>0</xdr:colOff>
                    <xdr:row>49</xdr:row>
                    <xdr:rowOff>0</xdr:rowOff>
                  </to>
                </anchor>
              </controlPr>
            </control>
          </mc:Choice>
        </mc:AlternateContent>
        <mc:AlternateContent xmlns:mc="http://schemas.openxmlformats.org/markup-compatibility/2006">
          <mc:Choice Requires="x14">
            <control shapeId="2271" r:id="rId24" name="Check Box 223">
              <controlPr defaultSize="0" autoFill="0" autoLine="0" autoPict="0" altText="">
                <anchor moveWithCells="1">
                  <from>
                    <xdr:col>35</xdr:col>
                    <xdr:colOff>0</xdr:colOff>
                    <xdr:row>60</xdr:row>
                    <xdr:rowOff>0</xdr:rowOff>
                  </from>
                  <to>
                    <xdr:col>36</xdr:col>
                    <xdr:colOff>0</xdr:colOff>
                    <xdr:row>61</xdr:row>
                    <xdr:rowOff>9525</xdr:rowOff>
                  </to>
                </anchor>
              </controlPr>
            </control>
          </mc:Choice>
        </mc:AlternateContent>
        <mc:AlternateContent xmlns:mc="http://schemas.openxmlformats.org/markup-compatibility/2006">
          <mc:Choice Requires="x14">
            <control shapeId="2457" r:id="rId25" name="Check Box 409">
              <controlPr defaultSize="0" autoFill="0" autoLine="0" autoPict="0" altText="">
                <anchor moveWithCells="1">
                  <from>
                    <xdr:col>35</xdr:col>
                    <xdr:colOff>0</xdr:colOff>
                    <xdr:row>61</xdr:row>
                    <xdr:rowOff>0</xdr:rowOff>
                  </from>
                  <to>
                    <xdr:col>36</xdr:col>
                    <xdr:colOff>0</xdr:colOff>
                    <xdr:row>62</xdr:row>
                    <xdr:rowOff>9525</xdr:rowOff>
                  </to>
                </anchor>
              </controlPr>
            </control>
          </mc:Choice>
        </mc:AlternateContent>
        <mc:AlternateContent xmlns:mc="http://schemas.openxmlformats.org/markup-compatibility/2006">
          <mc:Choice Requires="x14">
            <control shapeId="2458" r:id="rId26" name="Check Box 410">
              <controlPr defaultSize="0" autoFill="0" autoLine="0" autoPict="0" altText="">
                <anchor moveWithCells="1">
                  <from>
                    <xdr:col>35</xdr:col>
                    <xdr:colOff>0</xdr:colOff>
                    <xdr:row>62</xdr:row>
                    <xdr:rowOff>0</xdr:rowOff>
                  </from>
                  <to>
                    <xdr:col>36</xdr:col>
                    <xdr:colOff>0</xdr:colOff>
                    <xdr:row>63</xdr:row>
                    <xdr:rowOff>9525</xdr:rowOff>
                  </to>
                </anchor>
              </controlPr>
            </control>
          </mc:Choice>
        </mc:AlternateContent>
        <mc:AlternateContent xmlns:mc="http://schemas.openxmlformats.org/markup-compatibility/2006">
          <mc:Choice Requires="x14">
            <control shapeId="2459" r:id="rId27" name="Check Box 411">
              <controlPr defaultSize="0" autoFill="0" autoLine="0" autoPict="0" altText="">
                <anchor moveWithCells="1">
                  <from>
                    <xdr:col>35</xdr:col>
                    <xdr:colOff>0</xdr:colOff>
                    <xdr:row>63</xdr:row>
                    <xdr:rowOff>0</xdr:rowOff>
                  </from>
                  <to>
                    <xdr:col>36</xdr:col>
                    <xdr:colOff>0</xdr:colOff>
                    <xdr:row>64</xdr:row>
                    <xdr:rowOff>9525</xdr:rowOff>
                  </to>
                </anchor>
              </controlPr>
            </control>
          </mc:Choice>
        </mc:AlternateContent>
        <mc:AlternateContent xmlns:mc="http://schemas.openxmlformats.org/markup-compatibility/2006">
          <mc:Choice Requires="x14">
            <control shapeId="2460" r:id="rId28" name="Check Box 412">
              <controlPr defaultSize="0" autoFill="0" autoLine="0" autoPict="0" altText="">
                <anchor moveWithCells="1">
                  <from>
                    <xdr:col>35</xdr:col>
                    <xdr:colOff>0</xdr:colOff>
                    <xdr:row>64</xdr:row>
                    <xdr:rowOff>0</xdr:rowOff>
                  </from>
                  <to>
                    <xdr:col>36</xdr:col>
                    <xdr:colOff>0</xdr:colOff>
                    <xdr:row>65</xdr:row>
                    <xdr:rowOff>9525</xdr:rowOff>
                  </to>
                </anchor>
              </controlPr>
            </control>
          </mc:Choice>
        </mc:AlternateContent>
        <mc:AlternateContent xmlns:mc="http://schemas.openxmlformats.org/markup-compatibility/2006">
          <mc:Choice Requires="x14">
            <control shapeId="2461" r:id="rId29" name="Check Box 413">
              <controlPr defaultSize="0" autoFill="0" autoLine="0" autoPict="0" altText="">
                <anchor moveWithCells="1">
                  <from>
                    <xdr:col>35</xdr:col>
                    <xdr:colOff>0</xdr:colOff>
                    <xdr:row>65</xdr:row>
                    <xdr:rowOff>0</xdr:rowOff>
                  </from>
                  <to>
                    <xdr:col>36</xdr:col>
                    <xdr:colOff>0</xdr:colOff>
                    <xdr:row>66</xdr:row>
                    <xdr:rowOff>9525</xdr:rowOff>
                  </to>
                </anchor>
              </controlPr>
            </control>
          </mc:Choice>
        </mc:AlternateContent>
        <mc:AlternateContent xmlns:mc="http://schemas.openxmlformats.org/markup-compatibility/2006">
          <mc:Choice Requires="x14">
            <control shapeId="2462" r:id="rId30" name="Check Box 414">
              <controlPr defaultSize="0" autoFill="0" autoLine="0" autoPict="0" altText="">
                <anchor moveWithCells="1">
                  <from>
                    <xdr:col>35</xdr:col>
                    <xdr:colOff>0</xdr:colOff>
                    <xdr:row>66</xdr:row>
                    <xdr:rowOff>0</xdr:rowOff>
                  </from>
                  <to>
                    <xdr:col>36</xdr:col>
                    <xdr:colOff>0</xdr:colOff>
                    <xdr:row>67</xdr:row>
                    <xdr:rowOff>9525</xdr:rowOff>
                  </to>
                </anchor>
              </controlPr>
            </control>
          </mc:Choice>
        </mc:AlternateContent>
        <mc:AlternateContent xmlns:mc="http://schemas.openxmlformats.org/markup-compatibility/2006">
          <mc:Choice Requires="x14">
            <control shapeId="2463" r:id="rId31" name="Check Box 415">
              <controlPr defaultSize="0" autoFill="0" autoLine="0" autoPict="0" altText="">
                <anchor moveWithCells="1">
                  <from>
                    <xdr:col>35</xdr:col>
                    <xdr:colOff>0</xdr:colOff>
                    <xdr:row>68</xdr:row>
                    <xdr:rowOff>0</xdr:rowOff>
                  </from>
                  <to>
                    <xdr:col>36</xdr:col>
                    <xdr:colOff>0</xdr:colOff>
                    <xdr:row>69</xdr:row>
                    <xdr:rowOff>9525</xdr:rowOff>
                  </to>
                </anchor>
              </controlPr>
            </control>
          </mc:Choice>
        </mc:AlternateContent>
        <mc:AlternateContent xmlns:mc="http://schemas.openxmlformats.org/markup-compatibility/2006">
          <mc:Choice Requires="x14">
            <control shapeId="2464" r:id="rId32" name="Check Box 416">
              <controlPr defaultSize="0" autoFill="0" autoLine="0" autoPict="0" altText="">
                <anchor moveWithCells="1">
                  <from>
                    <xdr:col>35</xdr:col>
                    <xdr:colOff>0</xdr:colOff>
                    <xdr:row>67</xdr:row>
                    <xdr:rowOff>0</xdr:rowOff>
                  </from>
                  <to>
                    <xdr:col>36</xdr:col>
                    <xdr:colOff>0</xdr:colOff>
                    <xdr:row>68</xdr:row>
                    <xdr:rowOff>9525</xdr:rowOff>
                  </to>
                </anchor>
              </controlPr>
            </control>
          </mc:Choice>
        </mc:AlternateContent>
        <mc:AlternateContent xmlns:mc="http://schemas.openxmlformats.org/markup-compatibility/2006">
          <mc:Choice Requires="x14">
            <control shapeId="2469" r:id="rId33" name="Check Box 421">
              <controlPr defaultSize="0" autoFill="0" autoLine="0" autoPict="0" altText="">
                <anchor moveWithCells="1">
                  <from>
                    <xdr:col>35</xdr:col>
                    <xdr:colOff>0</xdr:colOff>
                    <xdr:row>69</xdr:row>
                    <xdr:rowOff>0</xdr:rowOff>
                  </from>
                  <to>
                    <xdr:col>36</xdr:col>
                    <xdr:colOff>0</xdr:colOff>
                    <xdr:row>70</xdr:row>
                    <xdr:rowOff>9525</xdr:rowOff>
                  </to>
                </anchor>
              </controlPr>
            </control>
          </mc:Choice>
        </mc:AlternateContent>
        <mc:AlternateContent xmlns:mc="http://schemas.openxmlformats.org/markup-compatibility/2006">
          <mc:Choice Requires="x14">
            <control shapeId="2471" r:id="rId34" name="Check Box 423">
              <controlPr defaultSize="0" autoFill="0" autoLine="0" autoPict="0" altText="">
                <anchor moveWithCells="1">
                  <from>
                    <xdr:col>35</xdr:col>
                    <xdr:colOff>0</xdr:colOff>
                    <xdr:row>70</xdr:row>
                    <xdr:rowOff>0</xdr:rowOff>
                  </from>
                  <to>
                    <xdr:col>36</xdr:col>
                    <xdr:colOff>0</xdr:colOff>
                    <xdr:row>71</xdr:row>
                    <xdr:rowOff>0</xdr:rowOff>
                  </to>
                </anchor>
              </controlPr>
            </control>
          </mc:Choice>
        </mc:AlternateContent>
        <mc:AlternateContent xmlns:mc="http://schemas.openxmlformats.org/markup-compatibility/2006">
          <mc:Choice Requires="x14">
            <control shapeId="2472" r:id="rId35" name="Check Box 424">
              <controlPr defaultSize="0" autoFill="0" autoLine="0" autoPict="0" altText="">
                <anchor moveWithCells="1">
                  <from>
                    <xdr:col>35</xdr:col>
                    <xdr:colOff>0</xdr:colOff>
                    <xdr:row>70</xdr:row>
                    <xdr:rowOff>152400</xdr:rowOff>
                  </from>
                  <to>
                    <xdr:col>36</xdr:col>
                    <xdr:colOff>0</xdr:colOff>
                    <xdr:row>72</xdr:row>
                    <xdr:rowOff>0</xdr:rowOff>
                  </to>
                </anchor>
              </controlPr>
            </control>
          </mc:Choice>
        </mc:AlternateContent>
        <mc:AlternateContent xmlns:mc="http://schemas.openxmlformats.org/markup-compatibility/2006">
          <mc:Choice Requires="x14">
            <control shapeId="2473" r:id="rId36" name="Check Box 425">
              <controlPr defaultSize="0" autoFill="0" autoLine="0" autoPict="0" altText="">
                <anchor moveWithCells="1">
                  <from>
                    <xdr:col>35</xdr:col>
                    <xdr:colOff>0</xdr:colOff>
                    <xdr:row>71</xdr:row>
                    <xdr:rowOff>142875</xdr:rowOff>
                  </from>
                  <to>
                    <xdr:col>36</xdr:col>
                    <xdr:colOff>0</xdr:colOff>
                    <xdr:row>73</xdr:row>
                    <xdr:rowOff>0</xdr:rowOff>
                  </to>
                </anchor>
              </controlPr>
            </control>
          </mc:Choice>
        </mc:AlternateContent>
        <mc:AlternateContent xmlns:mc="http://schemas.openxmlformats.org/markup-compatibility/2006">
          <mc:Choice Requires="x14">
            <control shapeId="2474" r:id="rId37" name="Check Box 426">
              <controlPr defaultSize="0" autoFill="0" autoLine="0" autoPict="0" altText="">
                <anchor moveWithCells="1">
                  <from>
                    <xdr:col>35</xdr:col>
                    <xdr:colOff>0</xdr:colOff>
                    <xdr:row>72</xdr:row>
                    <xdr:rowOff>142875</xdr:rowOff>
                  </from>
                  <to>
                    <xdr:col>36</xdr:col>
                    <xdr:colOff>0</xdr:colOff>
                    <xdr:row>74</xdr:row>
                    <xdr:rowOff>0</xdr:rowOff>
                  </to>
                </anchor>
              </controlPr>
            </control>
          </mc:Choice>
        </mc:AlternateContent>
        <mc:AlternateContent xmlns:mc="http://schemas.openxmlformats.org/markup-compatibility/2006">
          <mc:Choice Requires="x14">
            <control shapeId="2475" r:id="rId38" name="Check Box 427">
              <controlPr defaultSize="0" autoFill="0" autoLine="0" autoPict="0" altText="">
                <anchor moveWithCells="1">
                  <from>
                    <xdr:col>35</xdr:col>
                    <xdr:colOff>0</xdr:colOff>
                    <xdr:row>73</xdr:row>
                    <xdr:rowOff>142875</xdr:rowOff>
                  </from>
                  <to>
                    <xdr:col>36</xdr:col>
                    <xdr:colOff>0</xdr:colOff>
                    <xdr:row>75</xdr:row>
                    <xdr:rowOff>0</xdr:rowOff>
                  </to>
                </anchor>
              </controlPr>
            </control>
          </mc:Choice>
        </mc:AlternateContent>
        <mc:AlternateContent xmlns:mc="http://schemas.openxmlformats.org/markup-compatibility/2006">
          <mc:Choice Requires="x14">
            <control shapeId="2476" r:id="rId39" name="Check Box 428">
              <controlPr defaultSize="0" autoFill="0" autoLine="0" autoPict="0" altText="">
                <anchor moveWithCells="1">
                  <from>
                    <xdr:col>35</xdr:col>
                    <xdr:colOff>0</xdr:colOff>
                    <xdr:row>79</xdr:row>
                    <xdr:rowOff>200025</xdr:rowOff>
                  </from>
                  <to>
                    <xdr:col>36</xdr:col>
                    <xdr:colOff>0</xdr:colOff>
                    <xdr:row>81</xdr:row>
                    <xdr:rowOff>0</xdr:rowOff>
                  </to>
                </anchor>
              </controlPr>
            </control>
          </mc:Choice>
        </mc:AlternateContent>
        <mc:AlternateContent xmlns:mc="http://schemas.openxmlformats.org/markup-compatibility/2006">
          <mc:Choice Requires="x14">
            <control shapeId="2477" r:id="rId40" name="Check Box 429">
              <controlPr defaultSize="0" autoFill="0" autoLine="0" autoPict="0" altText="">
                <anchor moveWithCells="1">
                  <from>
                    <xdr:col>35</xdr:col>
                    <xdr:colOff>0</xdr:colOff>
                    <xdr:row>80</xdr:row>
                    <xdr:rowOff>142875</xdr:rowOff>
                  </from>
                  <to>
                    <xdr:col>36</xdr:col>
                    <xdr:colOff>0</xdr:colOff>
                    <xdr:row>82</xdr:row>
                    <xdr:rowOff>0</xdr:rowOff>
                  </to>
                </anchor>
              </controlPr>
            </control>
          </mc:Choice>
        </mc:AlternateContent>
        <mc:AlternateContent xmlns:mc="http://schemas.openxmlformats.org/markup-compatibility/2006">
          <mc:Choice Requires="x14">
            <control shapeId="2478" r:id="rId41" name="Check Box 430">
              <controlPr defaultSize="0" autoFill="0" autoLine="0" autoPict="0" altText="">
                <anchor moveWithCells="1">
                  <from>
                    <xdr:col>35</xdr:col>
                    <xdr:colOff>0</xdr:colOff>
                    <xdr:row>81</xdr:row>
                    <xdr:rowOff>142875</xdr:rowOff>
                  </from>
                  <to>
                    <xdr:col>36</xdr:col>
                    <xdr:colOff>0</xdr:colOff>
                    <xdr:row>83</xdr:row>
                    <xdr:rowOff>0</xdr:rowOff>
                  </to>
                </anchor>
              </controlPr>
            </control>
          </mc:Choice>
        </mc:AlternateContent>
        <mc:AlternateContent xmlns:mc="http://schemas.openxmlformats.org/markup-compatibility/2006">
          <mc:Choice Requires="x14">
            <control shapeId="2479" r:id="rId42" name="Check Box 431">
              <controlPr defaultSize="0" autoFill="0" autoLine="0" autoPict="0" altText="">
                <anchor moveWithCells="1">
                  <from>
                    <xdr:col>35</xdr:col>
                    <xdr:colOff>0</xdr:colOff>
                    <xdr:row>82</xdr:row>
                    <xdr:rowOff>142875</xdr:rowOff>
                  </from>
                  <to>
                    <xdr:col>36</xdr:col>
                    <xdr:colOff>0</xdr:colOff>
                    <xdr:row>84</xdr:row>
                    <xdr:rowOff>0</xdr:rowOff>
                  </to>
                </anchor>
              </controlPr>
            </control>
          </mc:Choice>
        </mc:AlternateContent>
        <mc:AlternateContent xmlns:mc="http://schemas.openxmlformats.org/markup-compatibility/2006">
          <mc:Choice Requires="x14">
            <control shapeId="2480" r:id="rId43" name="Check Box 432">
              <controlPr defaultSize="0" autoFill="0" autoLine="0" autoPict="0" altText="">
                <anchor moveWithCells="1">
                  <from>
                    <xdr:col>35</xdr:col>
                    <xdr:colOff>0</xdr:colOff>
                    <xdr:row>83</xdr:row>
                    <xdr:rowOff>142875</xdr:rowOff>
                  </from>
                  <to>
                    <xdr:col>36</xdr:col>
                    <xdr:colOff>0</xdr:colOff>
                    <xdr:row>85</xdr:row>
                    <xdr:rowOff>0</xdr:rowOff>
                  </to>
                </anchor>
              </controlPr>
            </control>
          </mc:Choice>
        </mc:AlternateContent>
        <mc:AlternateContent xmlns:mc="http://schemas.openxmlformats.org/markup-compatibility/2006">
          <mc:Choice Requires="x14">
            <control shapeId="2481" r:id="rId44" name="Check Box 433">
              <controlPr defaultSize="0" autoFill="0" autoLine="0" autoPict="0" altText="">
                <anchor moveWithCells="1">
                  <from>
                    <xdr:col>35</xdr:col>
                    <xdr:colOff>0</xdr:colOff>
                    <xdr:row>84</xdr:row>
                    <xdr:rowOff>142875</xdr:rowOff>
                  </from>
                  <to>
                    <xdr:col>36</xdr:col>
                    <xdr:colOff>0</xdr:colOff>
                    <xdr:row>86</xdr:row>
                    <xdr:rowOff>0</xdr:rowOff>
                  </to>
                </anchor>
              </controlPr>
            </control>
          </mc:Choice>
        </mc:AlternateContent>
        <mc:AlternateContent xmlns:mc="http://schemas.openxmlformats.org/markup-compatibility/2006">
          <mc:Choice Requires="x14">
            <control shapeId="2482" r:id="rId45" name="Check Box 434">
              <controlPr defaultSize="0" autoFill="0" autoLine="0" autoPict="0" altText="">
                <anchor moveWithCells="1">
                  <from>
                    <xdr:col>35</xdr:col>
                    <xdr:colOff>0</xdr:colOff>
                    <xdr:row>85</xdr:row>
                    <xdr:rowOff>142875</xdr:rowOff>
                  </from>
                  <to>
                    <xdr:col>36</xdr:col>
                    <xdr:colOff>0</xdr:colOff>
                    <xdr:row>87</xdr:row>
                    <xdr:rowOff>0</xdr:rowOff>
                  </to>
                </anchor>
              </controlPr>
            </control>
          </mc:Choice>
        </mc:AlternateContent>
        <mc:AlternateContent xmlns:mc="http://schemas.openxmlformats.org/markup-compatibility/2006">
          <mc:Choice Requires="x14">
            <control shapeId="2483" r:id="rId46" name="Check Box 435">
              <controlPr defaultSize="0" autoFill="0" autoLine="0" autoPict="0" altText="">
                <anchor moveWithCells="1">
                  <from>
                    <xdr:col>35</xdr:col>
                    <xdr:colOff>0</xdr:colOff>
                    <xdr:row>86</xdr:row>
                    <xdr:rowOff>142875</xdr:rowOff>
                  </from>
                  <to>
                    <xdr:col>36</xdr:col>
                    <xdr:colOff>0</xdr:colOff>
                    <xdr:row>88</xdr:row>
                    <xdr:rowOff>0</xdr:rowOff>
                  </to>
                </anchor>
              </controlPr>
            </control>
          </mc:Choice>
        </mc:AlternateContent>
        <mc:AlternateContent xmlns:mc="http://schemas.openxmlformats.org/markup-compatibility/2006">
          <mc:Choice Requires="x14">
            <control shapeId="2484" r:id="rId47" name="Check Box 436">
              <controlPr defaultSize="0" autoFill="0" autoLine="0" autoPict="0" altText="">
                <anchor moveWithCells="1">
                  <from>
                    <xdr:col>35</xdr:col>
                    <xdr:colOff>0</xdr:colOff>
                    <xdr:row>87</xdr:row>
                    <xdr:rowOff>142875</xdr:rowOff>
                  </from>
                  <to>
                    <xdr:col>36</xdr:col>
                    <xdr:colOff>0</xdr:colOff>
                    <xdr:row>89</xdr:row>
                    <xdr:rowOff>0</xdr:rowOff>
                  </to>
                </anchor>
              </controlPr>
            </control>
          </mc:Choice>
        </mc:AlternateContent>
        <mc:AlternateContent xmlns:mc="http://schemas.openxmlformats.org/markup-compatibility/2006">
          <mc:Choice Requires="x14">
            <control shapeId="2485" r:id="rId48" name="Check Box 437">
              <controlPr defaultSize="0" autoFill="0" autoLine="0" autoPict="0" altText="">
                <anchor moveWithCells="1">
                  <from>
                    <xdr:col>35</xdr:col>
                    <xdr:colOff>0</xdr:colOff>
                    <xdr:row>88</xdr:row>
                    <xdr:rowOff>142875</xdr:rowOff>
                  </from>
                  <to>
                    <xdr:col>36</xdr:col>
                    <xdr:colOff>0</xdr:colOff>
                    <xdr:row>90</xdr:row>
                    <xdr:rowOff>0</xdr:rowOff>
                  </to>
                </anchor>
              </controlPr>
            </control>
          </mc:Choice>
        </mc:AlternateContent>
        <mc:AlternateContent xmlns:mc="http://schemas.openxmlformats.org/markup-compatibility/2006">
          <mc:Choice Requires="x14">
            <control shapeId="2486" r:id="rId49" name="Check Box 438">
              <controlPr defaultSize="0" autoFill="0" autoLine="0" autoPict="0" altText="">
                <anchor moveWithCells="1">
                  <from>
                    <xdr:col>35</xdr:col>
                    <xdr:colOff>0</xdr:colOff>
                    <xdr:row>89</xdr:row>
                    <xdr:rowOff>142875</xdr:rowOff>
                  </from>
                  <to>
                    <xdr:col>36</xdr:col>
                    <xdr:colOff>0</xdr:colOff>
                    <xdr:row>91</xdr:row>
                    <xdr:rowOff>0</xdr:rowOff>
                  </to>
                </anchor>
              </controlPr>
            </control>
          </mc:Choice>
        </mc:AlternateContent>
        <mc:AlternateContent xmlns:mc="http://schemas.openxmlformats.org/markup-compatibility/2006">
          <mc:Choice Requires="x14">
            <control shapeId="2487" r:id="rId50" name="Check Box 439">
              <controlPr defaultSize="0" autoFill="0" autoLine="0" autoPict="0" altText="">
                <anchor moveWithCells="1">
                  <from>
                    <xdr:col>35</xdr:col>
                    <xdr:colOff>0</xdr:colOff>
                    <xdr:row>90</xdr:row>
                    <xdr:rowOff>142875</xdr:rowOff>
                  </from>
                  <to>
                    <xdr:col>36</xdr:col>
                    <xdr:colOff>0</xdr:colOff>
                    <xdr:row>92</xdr:row>
                    <xdr:rowOff>0</xdr:rowOff>
                  </to>
                </anchor>
              </controlPr>
            </control>
          </mc:Choice>
        </mc:AlternateContent>
        <mc:AlternateContent xmlns:mc="http://schemas.openxmlformats.org/markup-compatibility/2006">
          <mc:Choice Requires="x14">
            <control shapeId="2488" r:id="rId51" name="Check Box 440">
              <controlPr defaultSize="0" autoFill="0" autoLine="0" autoPict="0" altText="">
                <anchor moveWithCells="1">
                  <from>
                    <xdr:col>35</xdr:col>
                    <xdr:colOff>0</xdr:colOff>
                    <xdr:row>91</xdr:row>
                    <xdr:rowOff>142875</xdr:rowOff>
                  </from>
                  <to>
                    <xdr:col>36</xdr:col>
                    <xdr:colOff>0</xdr:colOff>
                    <xdr:row>93</xdr:row>
                    <xdr:rowOff>0</xdr:rowOff>
                  </to>
                </anchor>
              </controlPr>
            </control>
          </mc:Choice>
        </mc:AlternateContent>
        <mc:AlternateContent xmlns:mc="http://schemas.openxmlformats.org/markup-compatibility/2006">
          <mc:Choice Requires="x14">
            <control shapeId="2489" r:id="rId52" name="Check Box 441">
              <controlPr defaultSize="0" autoFill="0" autoLine="0" autoPict="0" altText="">
                <anchor moveWithCells="1">
                  <from>
                    <xdr:col>35</xdr:col>
                    <xdr:colOff>0</xdr:colOff>
                    <xdr:row>92</xdr:row>
                    <xdr:rowOff>142875</xdr:rowOff>
                  </from>
                  <to>
                    <xdr:col>36</xdr:col>
                    <xdr:colOff>0</xdr:colOff>
                    <xdr:row>94</xdr:row>
                    <xdr:rowOff>0</xdr:rowOff>
                  </to>
                </anchor>
              </controlPr>
            </control>
          </mc:Choice>
        </mc:AlternateContent>
        <mc:AlternateContent xmlns:mc="http://schemas.openxmlformats.org/markup-compatibility/2006">
          <mc:Choice Requires="x14">
            <control shapeId="2490" r:id="rId53" name="Check Box 442">
              <controlPr defaultSize="0" autoFill="0" autoLine="0" autoPict="0" altText="">
                <anchor moveWithCells="1">
                  <from>
                    <xdr:col>35</xdr:col>
                    <xdr:colOff>0</xdr:colOff>
                    <xdr:row>93</xdr:row>
                    <xdr:rowOff>142875</xdr:rowOff>
                  </from>
                  <to>
                    <xdr:col>36</xdr:col>
                    <xdr:colOff>0</xdr:colOff>
                    <xdr:row>95</xdr:row>
                    <xdr:rowOff>0</xdr:rowOff>
                  </to>
                </anchor>
              </controlPr>
            </control>
          </mc:Choice>
        </mc:AlternateContent>
        <mc:AlternateContent xmlns:mc="http://schemas.openxmlformats.org/markup-compatibility/2006">
          <mc:Choice Requires="x14">
            <control shapeId="2491" r:id="rId54" name="Check Box 443">
              <controlPr defaultSize="0" autoFill="0" autoLine="0" autoPict="0" altText="">
                <anchor moveWithCells="1">
                  <from>
                    <xdr:col>35</xdr:col>
                    <xdr:colOff>0</xdr:colOff>
                    <xdr:row>94</xdr:row>
                    <xdr:rowOff>142875</xdr:rowOff>
                  </from>
                  <to>
                    <xdr:col>36</xdr:col>
                    <xdr:colOff>0</xdr:colOff>
                    <xdr:row>96</xdr:row>
                    <xdr:rowOff>0</xdr:rowOff>
                  </to>
                </anchor>
              </controlPr>
            </control>
          </mc:Choice>
        </mc:AlternateContent>
        <mc:AlternateContent xmlns:mc="http://schemas.openxmlformats.org/markup-compatibility/2006">
          <mc:Choice Requires="x14">
            <control shapeId="2493" r:id="rId55" name="Check Box 445">
              <controlPr defaultSize="0" autoFill="0" autoLine="0" autoPict="0" altText="">
                <anchor moveWithCells="1">
                  <from>
                    <xdr:col>35</xdr:col>
                    <xdr:colOff>0</xdr:colOff>
                    <xdr:row>95</xdr:row>
                    <xdr:rowOff>142875</xdr:rowOff>
                  </from>
                  <to>
                    <xdr:col>36</xdr:col>
                    <xdr:colOff>0</xdr:colOff>
                    <xdr:row>97</xdr:row>
                    <xdr:rowOff>0</xdr:rowOff>
                  </to>
                </anchor>
              </controlPr>
            </control>
          </mc:Choice>
        </mc:AlternateContent>
        <mc:AlternateContent xmlns:mc="http://schemas.openxmlformats.org/markup-compatibility/2006">
          <mc:Choice Requires="x14">
            <control shapeId="2495" r:id="rId56" name="Check Box 447">
              <controlPr defaultSize="0" autoFill="0" autoLine="0" autoPict="0" altText="">
                <anchor moveWithCells="1">
                  <from>
                    <xdr:col>35</xdr:col>
                    <xdr:colOff>0</xdr:colOff>
                    <xdr:row>96</xdr:row>
                    <xdr:rowOff>142875</xdr:rowOff>
                  </from>
                  <to>
                    <xdr:col>36</xdr:col>
                    <xdr:colOff>0</xdr:colOff>
                    <xdr:row>98</xdr:row>
                    <xdr:rowOff>0</xdr:rowOff>
                  </to>
                </anchor>
              </controlPr>
            </control>
          </mc:Choice>
        </mc:AlternateContent>
        <mc:AlternateContent xmlns:mc="http://schemas.openxmlformats.org/markup-compatibility/2006">
          <mc:Choice Requires="x14">
            <control shapeId="2496" r:id="rId57" name="Check Box 448">
              <controlPr defaultSize="0" autoFill="0" autoLine="0" autoPict="0" altText="">
                <anchor moveWithCells="1">
                  <from>
                    <xdr:col>35</xdr:col>
                    <xdr:colOff>0</xdr:colOff>
                    <xdr:row>97</xdr:row>
                    <xdr:rowOff>142875</xdr:rowOff>
                  </from>
                  <to>
                    <xdr:col>36</xdr:col>
                    <xdr:colOff>0</xdr:colOff>
                    <xdr:row>99</xdr:row>
                    <xdr:rowOff>0</xdr:rowOff>
                  </to>
                </anchor>
              </controlPr>
            </control>
          </mc:Choice>
        </mc:AlternateContent>
        <mc:AlternateContent xmlns:mc="http://schemas.openxmlformats.org/markup-compatibility/2006">
          <mc:Choice Requires="x14">
            <control shapeId="2497" r:id="rId58" name="Check Box 449">
              <controlPr defaultSize="0" autoFill="0" autoLine="0" autoPict="0" altText="">
                <anchor moveWithCells="1">
                  <from>
                    <xdr:col>35</xdr:col>
                    <xdr:colOff>0</xdr:colOff>
                    <xdr:row>98</xdr:row>
                    <xdr:rowOff>142875</xdr:rowOff>
                  </from>
                  <to>
                    <xdr:col>36</xdr:col>
                    <xdr:colOff>0</xdr:colOff>
                    <xdr:row>100</xdr:row>
                    <xdr:rowOff>0</xdr:rowOff>
                  </to>
                </anchor>
              </controlPr>
            </control>
          </mc:Choice>
        </mc:AlternateContent>
        <mc:AlternateContent xmlns:mc="http://schemas.openxmlformats.org/markup-compatibility/2006">
          <mc:Choice Requires="x14">
            <control shapeId="2498" r:id="rId59" name="Check Box 450">
              <controlPr defaultSize="0" autoFill="0" autoLine="0" autoPict="0" altText="">
                <anchor moveWithCells="1">
                  <from>
                    <xdr:col>35</xdr:col>
                    <xdr:colOff>0</xdr:colOff>
                    <xdr:row>108</xdr:row>
                    <xdr:rowOff>200025</xdr:rowOff>
                  </from>
                  <to>
                    <xdr:col>36</xdr:col>
                    <xdr:colOff>0</xdr:colOff>
                    <xdr:row>110</xdr:row>
                    <xdr:rowOff>0</xdr:rowOff>
                  </to>
                </anchor>
              </controlPr>
            </control>
          </mc:Choice>
        </mc:AlternateContent>
        <mc:AlternateContent xmlns:mc="http://schemas.openxmlformats.org/markup-compatibility/2006">
          <mc:Choice Requires="x14">
            <control shapeId="2499" r:id="rId60" name="Check Box 451">
              <controlPr defaultSize="0" autoFill="0" autoLine="0" autoPict="0" altText="">
                <anchor moveWithCells="1">
                  <from>
                    <xdr:col>35</xdr:col>
                    <xdr:colOff>0</xdr:colOff>
                    <xdr:row>109</xdr:row>
                    <xdr:rowOff>142875</xdr:rowOff>
                  </from>
                  <to>
                    <xdr:col>36</xdr:col>
                    <xdr:colOff>0</xdr:colOff>
                    <xdr:row>111</xdr:row>
                    <xdr:rowOff>0</xdr:rowOff>
                  </to>
                </anchor>
              </controlPr>
            </control>
          </mc:Choice>
        </mc:AlternateContent>
        <mc:AlternateContent xmlns:mc="http://schemas.openxmlformats.org/markup-compatibility/2006">
          <mc:Choice Requires="x14">
            <control shapeId="2500" r:id="rId61" name="Check Box 452">
              <controlPr defaultSize="0" autoFill="0" autoLine="0" autoPict="0" altText="">
                <anchor moveWithCells="1">
                  <from>
                    <xdr:col>35</xdr:col>
                    <xdr:colOff>0</xdr:colOff>
                    <xdr:row>110</xdr:row>
                    <xdr:rowOff>142875</xdr:rowOff>
                  </from>
                  <to>
                    <xdr:col>36</xdr:col>
                    <xdr:colOff>0</xdr:colOff>
                    <xdr:row>112</xdr:row>
                    <xdr:rowOff>0</xdr:rowOff>
                  </to>
                </anchor>
              </controlPr>
            </control>
          </mc:Choice>
        </mc:AlternateContent>
        <mc:AlternateContent xmlns:mc="http://schemas.openxmlformats.org/markup-compatibility/2006">
          <mc:Choice Requires="x14">
            <control shapeId="2501" r:id="rId62" name="Check Box 453">
              <controlPr defaultSize="0" autoFill="0" autoLine="0" autoPict="0" altText="">
                <anchor moveWithCells="1">
                  <from>
                    <xdr:col>35</xdr:col>
                    <xdr:colOff>0</xdr:colOff>
                    <xdr:row>111</xdr:row>
                    <xdr:rowOff>142875</xdr:rowOff>
                  </from>
                  <to>
                    <xdr:col>36</xdr:col>
                    <xdr:colOff>0</xdr:colOff>
                    <xdr:row>113</xdr:row>
                    <xdr:rowOff>0</xdr:rowOff>
                  </to>
                </anchor>
              </controlPr>
            </control>
          </mc:Choice>
        </mc:AlternateContent>
        <mc:AlternateContent xmlns:mc="http://schemas.openxmlformats.org/markup-compatibility/2006">
          <mc:Choice Requires="x14">
            <control shapeId="2502" r:id="rId63" name="Check Box 454">
              <controlPr defaultSize="0" autoFill="0" autoLine="0" autoPict="0" altText="">
                <anchor moveWithCells="1">
                  <from>
                    <xdr:col>35</xdr:col>
                    <xdr:colOff>0</xdr:colOff>
                    <xdr:row>112</xdr:row>
                    <xdr:rowOff>142875</xdr:rowOff>
                  </from>
                  <to>
                    <xdr:col>36</xdr:col>
                    <xdr:colOff>0</xdr:colOff>
                    <xdr:row>114</xdr:row>
                    <xdr:rowOff>0</xdr:rowOff>
                  </to>
                </anchor>
              </controlPr>
            </control>
          </mc:Choice>
        </mc:AlternateContent>
        <mc:AlternateContent xmlns:mc="http://schemas.openxmlformats.org/markup-compatibility/2006">
          <mc:Choice Requires="x14">
            <control shapeId="2503" r:id="rId64" name="Check Box 455">
              <controlPr defaultSize="0" autoFill="0" autoLine="0" autoPict="0" altText="">
                <anchor moveWithCells="1">
                  <from>
                    <xdr:col>35</xdr:col>
                    <xdr:colOff>0</xdr:colOff>
                    <xdr:row>113</xdr:row>
                    <xdr:rowOff>142875</xdr:rowOff>
                  </from>
                  <to>
                    <xdr:col>36</xdr:col>
                    <xdr:colOff>0</xdr:colOff>
                    <xdr:row>115</xdr:row>
                    <xdr:rowOff>0</xdr:rowOff>
                  </to>
                </anchor>
              </controlPr>
            </control>
          </mc:Choice>
        </mc:AlternateContent>
        <mc:AlternateContent xmlns:mc="http://schemas.openxmlformats.org/markup-compatibility/2006">
          <mc:Choice Requires="x14">
            <control shapeId="2504" r:id="rId65" name="Check Box 456">
              <controlPr defaultSize="0" autoFill="0" autoLine="0" autoPict="0" altText="">
                <anchor moveWithCells="1">
                  <from>
                    <xdr:col>35</xdr:col>
                    <xdr:colOff>0</xdr:colOff>
                    <xdr:row>114</xdr:row>
                    <xdr:rowOff>142875</xdr:rowOff>
                  </from>
                  <to>
                    <xdr:col>36</xdr:col>
                    <xdr:colOff>0</xdr:colOff>
                    <xdr:row>116</xdr:row>
                    <xdr:rowOff>0</xdr:rowOff>
                  </to>
                </anchor>
              </controlPr>
            </control>
          </mc:Choice>
        </mc:AlternateContent>
        <mc:AlternateContent xmlns:mc="http://schemas.openxmlformats.org/markup-compatibility/2006">
          <mc:Choice Requires="x14">
            <control shapeId="2505" r:id="rId66" name="Check Box 457">
              <controlPr defaultSize="0" autoFill="0" autoLine="0" autoPict="0" altText="">
                <anchor moveWithCells="1">
                  <from>
                    <xdr:col>35</xdr:col>
                    <xdr:colOff>0</xdr:colOff>
                    <xdr:row>115</xdr:row>
                    <xdr:rowOff>142875</xdr:rowOff>
                  </from>
                  <to>
                    <xdr:col>36</xdr:col>
                    <xdr:colOff>0</xdr:colOff>
                    <xdr:row>117</xdr:row>
                    <xdr:rowOff>0</xdr:rowOff>
                  </to>
                </anchor>
              </controlPr>
            </control>
          </mc:Choice>
        </mc:AlternateContent>
        <mc:AlternateContent xmlns:mc="http://schemas.openxmlformats.org/markup-compatibility/2006">
          <mc:Choice Requires="x14">
            <control shapeId="2506" r:id="rId67" name="Check Box 458">
              <controlPr defaultSize="0" autoFill="0" autoLine="0" autoPict="0" altText="">
                <anchor moveWithCells="1">
                  <from>
                    <xdr:col>35</xdr:col>
                    <xdr:colOff>0</xdr:colOff>
                    <xdr:row>120</xdr:row>
                    <xdr:rowOff>200025</xdr:rowOff>
                  </from>
                  <to>
                    <xdr:col>36</xdr:col>
                    <xdr:colOff>0</xdr:colOff>
                    <xdr:row>122</xdr:row>
                    <xdr:rowOff>0</xdr:rowOff>
                  </to>
                </anchor>
              </controlPr>
            </control>
          </mc:Choice>
        </mc:AlternateContent>
        <mc:AlternateContent xmlns:mc="http://schemas.openxmlformats.org/markup-compatibility/2006">
          <mc:Choice Requires="x14">
            <control shapeId="2507" r:id="rId68" name="Check Box 459">
              <controlPr defaultSize="0" autoFill="0" autoLine="0" autoPict="0" altText="">
                <anchor moveWithCells="1">
                  <from>
                    <xdr:col>35</xdr:col>
                    <xdr:colOff>0</xdr:colOff>
                    <xdr:row>121</xdr:row>
                    <xdr:rowOff>142875</xdr:rowOff>
                  </from>
                  <to>
                    <xdr:col>36</xdr:col>
                    <xdr:colOff>0</xdr:colOff>
                    <xdr:row>123</xdr:row>
                    <xdr:rowOff>0</xdr:rowOff>
                  </to>
                </anchor>
              </controlPr>
            </control>
          </mc:Choice>
        </mc:AlternateContent>
        <mc:AlternateContent xmlns:mc="http://schemas.openxmlformats.org/markup-compatibility/2006">
          <mc:Choice Requires="x14">
            <control shapeId="2508" r:id="rId69" name="Check Box 460">
              <controlPr defaultSize="0" autoFill="0" autoLine="0" autoPict="0" altText="">
                <anchor moveWithCells="1">
                  <from>
                    <xdr:col>35</xdr:col>
                    <xdr:colOff>0</xdr:colOff>
                    <xdr:row>122</xdr:row>
                    <xdr:rowOff>142875</xdr:rowOff>
                  </from>
                  <to>
                    <xdr:col>36</xdr:col>
                    <xdr:colOff>0</xdr:colOff>
                    <xdr:row>124</xdr:row>
                    <xdr:rowOff>0</xdr:rowOff>
                  </to>
                </anchor>
              </controlPr>
            </control>
          </mc:Choice>
        </mc:AlternateContent>
        <mc:AlternateContent xmlns:mc="http://schemas.openxmlformats.org/markup-compatibility/2006">
          <mc:Choice Requires="x14">
            <control shapeId="2509" r:id="rId70" name="Check Box 461">
              <controlPr defaultSize="0" autoFill="0" autoLine="0" autoPict="0" altText="">
                <anchor moveWithCells="1">
                  <from>
                    <xdr:col>35</xdr:col>
                    <xdr:colOff>0</xdr:colOff>
                    <xdr:row>123</xdr:row>
                    <xdr:rowOff>142875</xdr:rowOff>
                  </from>
                  <to>
                    <xdr:col>36</xdr:col>
                    <xdr:colOff>0</xdr:colOff>
                    <xdr:row>125</xdr:row>
                    <xdr:rowOff>0</xdr:rowOff>
                  </to>
                </anchor>
              </controlPr>
            </control>
          </mc:Choice>
        </mc:AlternateContent>
        <mc:AlternateContent xmlns:mc="http://schemas.openxmlformats.org/markup-compatibility/2006">
          <mc:Choice Requires="x14">
            <control shapeId="2510" r:id="rId71" name="Check Box 462">
              <controlPr defaultSize="0" autoFill="0" autoLine="0" autoPict="0" altText="">
                <anchor moveWithCells="1">
                  <from>
                    <xdr:col>35</xdr:col>
                    <xdr:colOff>0</xdr:colOff>
                    <xdr:row>124</xdr:row>
                    <xdr:rowOff>142875</xdr:rowOff>
                  </from>
                  <to>
                    <xdr:col>36</xdr:col>
                    <xdr:colOff>0</xdr:colOff>
                    <xdr:row>126</xdr:row>
                    <xdr:rowOff>0</xdr:rowOff>
                  </to>
                </anchor>
              </controlPr>
            </control>
          </mc:Choice>
        </mc:AlternateContent>
        <mc:AlternateContent xmlns:mc="http://schemas.openxmlformats.org/markup-compatibility/2006">
          <mc:Choice Requires="x14">
            <control shapeId="2511" r:id="rId72" name="Check Box 463">
              <controlPr defaultSize="0" autoFill="0" autoLine="0" autoPict="0" altText="">
                <anchor moveWithCells="1">
                  <from>
                    <xdr:col>35</xdr:col>
                    <xdr:colOff>0</xdr:colOff>
                    <xdr:row>125</xdr:row>
                    <xdr:rowOff>142875</xdr:rowOff>
                  </from>
                  <to>
                    <xdr:col>36</xdr:col>
                    <xdr:colOff>0</xdr:colOff>
                    <xdr:row>127</xdr:row>
                    <xdr:rowOff>9525</xdr:rowOff>
                  </to>
                </anchor>
              </controlPr>
            </control>
          </mc:Choice>
        </mc:AlternateContent>
        <mc:AlternateContent xmlns:mc="http://schemas.openxmlformats.org/markup-compatibility/2006">
          <mc:Choice Requires="x14">
            <control shapeId="2512" r:id="rId73" name="Check Box 464">
              <controlPr defaultSize="0" autoFill="0" autoLine="0" autoPict="0" altText="">
                <anchor moveWithCells="1">
                  <from>
                    <xdr:col>35</xdr:col>
                    <xdr:colOff>0</xdr:colOff>
                    <xdr:row>126</xdr:row>
                    <xdr:rowOff>152400</xdr:rowOff>
                  </from>
                  <to>
                    <xdr:col>36</xdr:col>
                    <xdr:colOff>0</xdr:colOff>
                    <xdr:row>128</xdr:row>
                    <xdr:rowOff>9525</xdr:rowOff>
                  </to>
                </anchor>
              </controlPr>
            </control>
          </mc:Choice>
        </mc:AlternateContent>
        <mc:AlternateContent xmlns:mc="http://schemas.openxmlformats.org/markup-compatibility/2006">
          <mc:Choice Requires="x14">
            <control shapeId="2513" r:id="rId74" name="Check Box 465">
              <controlPr defaultSize="0" autoFill="0" autoLine="0" autoPict="0" altText="">
                <anchor moveWithCells="1">
                  <from>
                    <xdr:col>35</xdr:col>
                    <xdr:colOff>0</xdr:colOff>
                    <xdr:row>127</xdr:row>
                    <xdr:rowOff>152400</xdr:rowOff>
                  </from>
                  <to>
                    <xdr:col>36</xdr:col>
                    <xdr:colOff>0</xdr:colOff>
                    <xdr:row>129</xdr:row>
                    <xdr:rowOff>9525</xdr:rowOff>
                  </to>
                </anchor>
              </controlPr>
            </control>
          </mc:Choice>
        </mc:AlternateContent>
        <mc:AlternateContent xmlns:mc="http://schemas.openxmlformats.org/markup-compatibility/2006">
          <mc:Choice Requires="x14">
            <control shapeId="2514" r:id="rId75" name="Check Box 466">
              <controlPr defaultSize="0" autoFill="0" autoLine="0" autoPict="0" altText="">
                <anchor moveWithCells="1">
                  <from>
                    <xdr:col>35</xdr:col>
                    <xdr:colOff>0</xdr:colOff>
                    <xdr:row>132</xdr:row>
                    <xdr:rowOff>209550</xdr:rowOff>
                  </from>
                  <to>
                    <xdr:col>36</xdr:col>
                    <xdr:colOff>0</xdr:colOff>
                    <xdr:row>134</xdr:row>
                    <xdr:rowOff>9525</xdr:rowOff>
                  </to>
                </anchor>
              </controlPr>
            </control>
          </mc:Choice>
        </mc:AlternateContent>
        <mc:AlternateContent xmlns:mc="http://schemas.openxmlformats.org/markup-compatibility/2006">
          <mc:Choice Requires="x14">
            <control shapeId="2515" r:id="rId76" name="Check Box 467">
              <controlPr defaultSize="0" autoFill="0" autoLine="0" autoPict="0" altText="">
                <anchor moveWithCells="1">
                  <from>
                    <xdr:col>35</xdr:col>
                    <xdr:colOff>0</xdr:colOff>
                    <xdr:row>133</xdr:row>
                    <xdr:rowOff>152400</xdr:rowOff>
                  </from>
                  <to>
                    <xdr:col>36</xdr:col>
                    <xdr:colOff>0</xdr:colOff>
                    <xdr:row>135</xdr:row>
                    <xdr:rowOff>9525</xdr:rowOff>
                  </to>
                </anchor>
              </controlPr>
            </control>
          </mc:Choice>
        </mc:AlternateContent>
        <mc:AlternateContent xmlns:mc="http://schemas.openxmlformats.org/markup-compatibility/2006">
          <mc:Choice Requires="x14">
            <control shapeId="2516" r:id="rId77" name="Check Box 468">
              <controlPr defaultSize="0" autoFill="0" autoLine="0" autoPict="0" altText="">
                <anchor moveWithCells="1">
                  <from>
                    <xdr:col>35</xdr:col>
                    <xdr:colOff>0</xdr:colOff>
                    <xdr:row>134</xdr:row>
                    <xdr:rowOff>152400</xdr:rowOff>
                  </from>
                  <to>
                    <xdr:col>36</xdr:col>
                    <xdr:colOff>0</xdr:colOff>
                    <xdr:row>136</xdr:row>
                    <xdr:rowOff>9525</xdr:rowOff>
                  </to>
                </anchor>
              </controlPr>
            </control>
          </mc:Choice>
        </mc:AlternateContent>
        <mc:AlternateContent xmlns:mc="http://schemas.openxmlformats.org/markup-compatibility/2006">
          <mc:Choice Requires="x14">
            <control shapeId="2517" r:id="rId78" name="Check Box 469">
              <controlPr defaultSize="0" autoFill="0" autoLine="0" autoPict="0" altText="">
                <anchor moveWithCells="1">
                  <from>
                    <xdr:col>35</xdr:col>
                    <xdr:colOff>0</xdr:colOff>
                    <xdr:row>135</xdr:row>
                    <xdr:rowOff>152400</xdr:rowOff>
                  </from>
                  <to>
                    <xdr:col>36</xdr:col>
                    <xdr:colOff>0</xdr:colOff>
                    <xdr:row>137</xdr:row>
                    <xdr:rowOff>9525</xdr:rowOff>
                  </to>
                </anchor>
              </controlPr>
            </control>
          </mc:Choice>
        </mc:AlternateContent>
        <mc:AlternateContent xmlns:mc="http://schemas.openxmlformats.org/markup-compatibility/2006">
          <mc:Choice Requires="x14">
            <control shapeId="2518" r:id="rId79" name="Check Box 470">
              <controlPr defaultSize="0" autoFill="0" autoLine="0" autoPict="0" altText="">
                <anchor moveWithCells="1">
                  <from>
                    <xdr:col>35</xdr:col>
                    <xdr:colOff>0</xdr:colOff>
                    <xdr:row>136</xdr:row>
                    <xdr:rowOff>152400</xdr:rowOff>
                  </from>
                  <to>
                    <xdr:col>36</xdr:col>
                    <xdr:colOff>0</xdr:colOff>
                    <xdr:row>138</xdr:row>
                    <xdr:rowOff>9525</xdr:rowOff>
                  </to>
                </anchor>
              </controlPr>
            </control>
          </mc:Choice>
        </mc:AlternateContent>
        <mc:AlternateContent xmlns:mc="http://schemas.openxmlformats.org/markup-compatibility/2006">
          <mc:Choice Requires="x14">
            <control shapeId="2519" r:id="rId80" name="Check Box 471">
              <controlPr defaultSize="0" autoFill="0" autoLine="0" autoPict="0" altText="">
                <anchor moveWithCells="1">
                  <from>
                    <xdr:col>35</xdr:col>
                    <xdr:colOff>0</xdr:colOff>
                    <xdr:row>137</xdr:row>
                    <xdr:rowOff>152400</xdr:rowOff>
                  </from>
                  <to>
                    <xdr:col>36</xdr:col>
                    <xdr:colOff>0</xdr:colOff>
                    <xdr:row>139</xdr:row>
                    <xdr:rowOff>9525</xdr:rowOff>
                  </to>
                </anchor>
              </controlPr>
            </control>
          </mc:Choice>
        </mc:AlternateContent>
        <mc:AlternateContent xmlns:mc="http://schemas.openxmlformats.org/markup-compatibility/2006">
          <mc:Choice Requires="x14">
            <control shapeId="2520" r:id="rId81" name="Check Box 472">
              <controlPr defaultSize="0" autoFill="0" autoLine="0" autoPict="0" altText="">
                <anchor moveWithCells="1">
                  <from>
                    <xdr:col>35</xdr:col>
                    <xdr:colOff>0</xdr:colOff>
                    <xdr:row>138</xdr:row>
                    <xdr:rowOff>152400</xdr:rowOff>
                  </from>
                  <to>
                    <xdr:col>36</xdr:col>
                    <xdr:colOff>0</xdr:colOff>
                    <xdr:row>140</xdr:row>
                    <xdr:rowOff>9525</xdr:rowOff>
                  </to>
                </anchor>
              </controlPr>
            </control>
          </mc:Choice>
        </mc:AlternateContent>
        <mc:AlternateContent xmlns:mc="http://schemas.openxmlformats.org/markup-compatibility/2006">
          <mc:Choice Requires="x14">
            <control shapeId="2521" r:id="rId82" name="Check Box 473">
              <controlPr defaultSize="0" autoFill="0" autoLine="0" autoPict="0" altText="">
                <anchor moveWithCells="1">
                  <from>
                    <xdr:col>35</xdr:col>
                    <xdr:colOff>0</xdr:colOff>
                    <xdr:row>139</xdr:row>
                    <xdr:rowOff>152400</xdr:rowOff>
                  </from>
                  <to>
                    <xdr:col>36</xdr:col>
                    <xdr:colOff>0</xdr:colOff>
                    <xdr:row>141</xdr:row>
                    <xdr:rowOff>9525</xdr:rowOff>
                  </to>
                </anchor>
              </controlPr>
            </control>
          </mc:Choice>
        </mc:AlternateContent>
        <mc:AlternateContent xmlns:mc="http://schemas.openxmlformats.org/markup-compatibility/2006">
          <mc:Choice Requires="x14">
            <control shapeId="2534" r:id="rId83" name="Check Box 486">
              <controlPr defaultSize="0" autoFill="0" autoLine="0" autoPict="0" altText="">
                <anchor moveWithCells="1">
                  <from>
                    <xdr:col>35</xdr:col>
                    <xdr:colOff>0</xdr:colOff>
                    <xdr:row>150</xdr:row>
                    <xdr:rowOff>209550</xdr:rowOff>
                  </from>
                  <to>
                    <xdr:col>36</xdr:col>
                    <xdr:colOff>0</xdr:colOff>
                    <xdr:row>152</xdr:row>
                    <xdr:rowOff>9525</xdr:rowOff>
                  </to>
                </anchor>
              </controlPr>
            </control>
          </mc:Choice>
        </mc:AlternateContent>
        <mc:AlternateContent xmlns:mc="http://schemas.openxmlformats.org/markup-compatibility/2006">
          <mc:Choice Requires="x14">
            <control shapeId="2535" r:id="rId84" name="Check Box 487">
              <controlPr defaultSize="0" autoFill="0" autoLine="0" autoPict="0" altText="">
                <anchor moveWithCells="1">
                  <from>
                    <xdr:col>35</xdr:col>
                    <xdr:colOff>0</xdr:colOff>
                    <xdr:row>151</xdr:row>
                    <xdr:rowOff>152400</xdr:rowOff>
                  </from>
                  <to>
                    <xdr:col>36</xdr:col>
                    <xdr:colOff>0</xdr:colOff>
                    <xdr:row>153</xdr:row>
                    <xdr:rowOff>9525</xdr:rowOff>
                  </to>
                </anchor>
              </controlPr>
            </control>
          </mc:Choice>
        </mc:AlternateContent>
        <mc:AlternateContent xmlns:mc="http://schemas.openxmlformats.org/markup-compatibility/2006">
          <mc:Choice Requires="x14">
            <control shapeId="2536" r:id="rId85" name="Check Box 488">
              <controlPr defaultSize="0" autoFill="0" autoLine="0" autoPict="0" altText="">
                <anchor moveWithCells="1">
                  <from>
                    <xdr:col>35</xdr:col>
                    <xdr:colOff>0</xdr:colOff>
                    <xdr:row>152</xdr:row>
                    <xdr:rowOff>152400</xdr:rowOff>
                  </from>
                  <to>
                    <xdr:col>36</xdr:col>
                    <xdr:colOff>0</xdr:colOff>
                    <xdr:row>154</xdr:row>
                    <xdr:rowOff>9525</xdr:rowOff>
                  </to>
                </anchor>
              </controlPr>
            </control>
          </mc:Choice>
        </mc:AlternateContent>
        <mc:AlternateContent xmlns:mc="http://schemas.openxmlformats.org/markup-compatibility/2006">
          <mc:Choice Requires="x14">
            <control shapeId="2537" r:id="rId86" name="Check Box 489">
              <controlPr defaultSize="0" autoFill="0" autoLine="0" autoPict="0" altText="">
                <anchor moveWithCells="1">
                  <from>
                    <xdr:col>35</xdr:col>
                    <xdr:colOff>0</xdr:colOff>
                    <xdr:row>153</xdr:row>
                    <xdr:rowOff>152400</xdr:rowOff>
                  </from>
                  <to>
                    <xdr:col>36</xdr:col>
                    <xdr:colOff>0</xdr:colOff>
                    <xdr:row>155</xdr:row>
                    <xdr:rowOff>9525</xdr:rowOff>
                  </to>
                </anchor>
              </controlPr>
            </control>
          </mc:Choice>
        </mc:AlternateContent>
        <mc:AlternateContent xmlns:mc="http://schemas.openxmlformats.org/markup-compatibility/2006">
          <mc:Choice Requires="x14">
            <control shapeId="2538" r:id="rId87" name="Check Box 490">
              <controlPr defaultSize="0" autoFill="0" autoLine="0" autoPict="0" altText="">
                <anchor moveWithCells="1">
                  <from>
                    <xdr:col>35</xdr:col>
                    <xdr:colOff>0</xdr:colOff>
                    <xdr:row>154</xdr:row>
                    <xdr:rowOff>152400</xdr:rowOff>
                  </from>
                  <to>
                    <xdr:col>36</xdr:col>
                    <xdr:colOff>0</xdr:colOff>
                    <xdr:row>156</xdr:row>
                    <xdr:rowOff>9525</xdr:rowOff>
                  </to>
                </anchor>
              </controlPr>
            </control>
          </mc:Choice>
        </mc:AlternateContent>
        <mc:AlternateContent xmlns:mc="http://schemas.openxmlformats.org/markup-compatibility/2006">
          <mc:Choice Requires="x14">
            <control shapeId="2539" r:id="rId88" name="Check Box 491">
              <controlPr defaultSize="0" autoFill="0" autoLine="0" autoPict="0" altText="">
                <anchor moveWithCells="1">
                  <from>
                    <xdr:col>35</xdr:col>
                    <xdr:colOff>0</xdr:colOff>
                    <xdr:row>155</xdr:row>
                    <xdr:rowOff>152400</xdr:rowOff>
                  </from>
                  <to>
                    <xdr:col>36</xdr:col>
                    <xdr:colOff>0</xdr:colOff>
                    <xdr:row>157</xdr:row>
                    <xdr:rowOff>9525</xdr:rowOff>
                  </to>
                </anchor>
              </controlPr>
            </control>
          </mc:Choice>
        </mc:AlternateContent>
        <mc:AlternateContent xmlns:mc="http://schemas.openxmlformats.org/markup-compatibility/2006">
          <mc:Choice Requires="x14">
            <control shapeId="2540" r:id="rId89" name="Check Box 492">
              <controlPr defaultSize="0" autoFill="0" autoLine="0" autoPict="0" altText="">
                <anchor moveWithCells="1">
                  <from>
                    <xdr:col>35</xdr:col>
                    <xdr:colOff>0</xdr:colOff>
                    <xdr:row>160</xdr:row>
                    <xdr:rowOff>209550</xdr:rowOff>
                  </from>
                  <to>
                    <xdr:col>36</xdr:col>
                    <xdr:colOff>0</xdr:colOff>
                    <xdr:row>162</xdr:row>
                    <xdr:rowOff>9525</xdr:rowOff>
                  </to>
                </anchor>
              </controlPr>
            </control>
          </mc:Choice>
        </mc:AlternateContent>
        <mc:AlternateContent xmlns:mc="http://schemas.openxmlformats.org/markup-compatibility/2006">
          <mc:Choice Requires="x14">
            <control shapeId="2541" r:id="rId90" name="Check Box 493">
              <controlPr defaultSize="0" autoFill="0" autoLine="0" autoPict="0" altText="">
                <anchor moveWithCells="1">
                  <from>
                    <xdr:col>35</xdr:col>
                    <xdr:colOff>0</xdr:colOff>
                    <xdr:row>161</xdr:row>
                    <xdr:rowOff>152400</xdr:rowOff>
                  </from>
                  <to>
                    <xdr:col>36</xdr:col>
                    <xdr:colOff>0</xdr:colOff>
                    <xdr:row>163</xdr:row>
                    <xdr:rowOff>9525</xdr:rowOff>
                  </to>
                </anchor>
              </controlPr>
            </control>
          </mc:Choice>
        </mc:AlternateContent>
        <mc:AlternateContent xmlns:mc="http://schemas.openxmlformats.org/markup-compatibility/2006">
          <mc:Choice Requires="x14">
            <control shapeId="2542" r:id="rId91" name="Check Box 494">
              <controlPr defaultSize="0" autoFill="0" autoLine="0" autoPict="0" altText="">
                <anchor moveWithCells="1">
                  <from>
                    <xdr:col>35</xdr:col>
                    <xdr:colOff>0</xdr:colOff>
                    <xdr:row>162</xdr:row>
                    <xdr:rowOff>152400</xdr:rowOff>
                  </from>
                  <to>
                    <xdr:col>36</xdr:col>
                    <xdr:colOff>0</xdr:colOff>
                    <xdr:row>164</xdr:row>
                    <xdr:rowOff>9525</xdr:rowOff>
                  </to>
                </anchor>
              </controlPr>
            </control>
          </mc:Choice>
        </mc:AlternateContent>
        <mc:AlternateContent xmlns:mc="http://schemas.openxmlformats.org/markup-compatibility/2006">
          <mc:Choice Requires="x14">
            <control shapeId="2543" r:id="rId92" name="Check Box 495">
              <controlPr defaultSize="0" autoFill="0" autoLine="0" autoPict="0" altText="">
                <anchor moveWithCells="1">
                  <from>
                    <xdr:col>35</xdr:col>
                    <xdr:colOff>0</xdr:colOff>
                    <xdr:row>163</xdr:row>
                    <xdr:rowOff>152400</xdr:rowOff>
                  </from>
                  <to>
                    <xdr:col>36</xdr:col>
                    <xdr:colOff>0</xdr:colOff>
                    <xdr:row>165</xdr:row>
                    <xdr:rowOff>9525</xdr:rowOff>
                  </to>
                </anchor>
              </controlPr>
            </control>
          </mc:Choice>
        </mc:AlternateContent>
        <mc:AlternateContent xmlns:mc="http://schemas.openxmlformats.org/markup-compatibility/2006">
          <mc:Choice Requires="x14">
            <control shapeId="2544" r:id="rId93" name="Check Box 496">
              <controlPr defaultSize="0" autoFill="0" autoLine="0" autoPict="0" altText="">
                <anchor moveWithCells="1">
                  <from>
                    <xdr:col>35</xdr:col>
                    <xdr:colOff>0</xdr:colOff>
                    <xdr:row>164</xdr:row>
                    <xdr:rowOff>152400</xdr:rowOff>
                  </from>
                  <to>
                    <xdr:col>36</xdr:col>
                    <xdr:colOff>0</xdr:colOff>
                    <xdr:row>166</xdr:row>
                    <xdr:rowOff>9525</xdr:rowOff>
                  </to>
                </anchor>
              </controlPr>
            </control>
          </mc:Choice>
        </mc:AlternateContent>
        <mc:AlternateContent xmlns:mc="http://schemas.openxmlformats.org/markup-compatibility/2006">
          <mc:Choice Requires="x14">
            <control shapeId="2545" r:id="rId94" name="Check Box 497">
              <controlPr defaultSize="0" autoFill="0" autoLine="0" autoPict="0" altText="">
                <anchor moveWithCells="1">
                  <from>
                    <xdr:col>35</xdr:col>
                    <xdr:colOff>0</xdr:colOff>
                    <xdr:row>165</xdr:row>
                    <xdr:rowOff>152400</xdr:rowOff>
                  </from>
                  <to>
                    <xdr:col>36</xdr:col>
                    <xdr:colOff>0</xdr:colOff>
                    <xdr:row>167</xdr:row>
                    <xdr:rowOff>9525</xdr:rowOff>
                  </to>
                </anchor>
              </controlPr>
            </control>
          </mc:Choice>
        </mc:AlternateContent>
        <mc:AlternateContent xmlns:mc="http://schemas.openxmlformats.org/markup-compatibility/2006">
          <mc:Choice Requires="x14">
            <control shapeId="2546" r:id="rId95" name="Check Box 498">
              <controlPr defaultSize="0" autoFill="0" autoLine="0" autoPict="0" altText="">
                <anchor moveWithCells="1">
                  <from>
                    <xdr:col>35</xdr:col>
                    <xdr:colOff>0</xdr:colOff>
                    <xdr:row>172</xdr:row>
                    <xdr:rowOff>209550</xdr:rowOff>
                  </from>
                  <to>
                    <xdr:col>36</xdr:col>
                    <xdr:colOff>0</xdr:colOff>
                    <xdr:row>174</xdr:row>
                    <xdr:rowOff>9525</xdr:rowOff>
                  </to>
                </anchor>
              </controlPr>
            </control>
          </mc:Choice>
        </mc:AlternateContent>
        <mc:AlternateContent xmlns:mc="http://schemas.openxmlformats.org/markup-compatibility/2006">
          <mc:Choice Requires="x14">
            <control shapeId="2547" r:id="rId96" name="Check Box 499">
              <controlPr defaultSize="0" autoFill="0" autoLine="0" autoPict="0" altText="">
                <anchor moveWithCells="1">
                  <from>
                    <xdr:col>35</xdr:col>
                    <xdr:colOff>0</xdr:colOff>
                    <xdr:row>173</xdr:row>
                    <xdr:rowOff>152400</xdr:rowOff>
                  </from>
                  <to>
                    <xdr:col>36</xdr:col>
                    <xdr:colOff>0</xdr:colOff>
                    <xdr:row>175</xdr:row>
                    <xdr:rowOff>9525</xdr:rowOff>
                  </to>
                </anchor>
              </controlPr>
            </control>
          </mc:Choice>
        </mc:AlternateContent>
        <mc:AlternateContent xmlns:mc="http://schemas.openxmlformats.org/markup-compatibility/2006">
          <mc:Choice Requires="x14">
            <control shapeId="2548" r:id="rId97" name="Check Box 500">
              <controlPr defaultSize="0" autoFill="0" autoLine="0" autoPict="0" altText="">
                <anchor moveWithCells="1">
                  <from>
                    <xdr:col>35</xdr:col>
                    <xdr:colOff>0</xdr:colOff>
                    <xdr:row>174</xdr:row>
                    <xdr:rowOff>152400</xdr:rowOff>
                  </from>
                  <to>
                    <xdr:col>36</xdr:col>
                    <xdr:colOff>0</xdr:colOff>
                    <xdr:row>176</xdr:row>
                    <xdr:rowOff>9525</xdr:rowOff>
                  </to>
                </anchor>
              </controlPr>
            </control>
          </mc:Choice>
        </mc:AlternateContent>
        <mc:AlternateContent xmlns:mc="http://schemas.openxmlformats.org/markup-compatibility/2006">
          <mc:Choice Requires="x14">
            <control shapeId="2549" r:id="rId98" name="Check Box 501">
              <controlPr defaultSize="0" autoFill="0" autoLine="0" autoPict="0" altText="">
                <anchor moveWithCells="1">
                  <from>
                    <xdr:col>35</xdr:col>
                    <xdr:colOff>0</xdr:colOff>
                    <xdr:row>175</xdr:row>
                    <xdr:rowOff>152400</xdr:rowOff>
                  </from>
                  <to>
                    <xdr:col>36</xdr:col>
                    <xdr:colOff>0</xdr:colOff>
                    <xdr:row>177</xdr:row>
                    <xdr:rowOff>9525</xdr:rowOff>
                  </to>
                </anchor>
              </controlPr>
            </control>
          </mc:Choice>
        </mc:AlternateContent>
        <mc:AlternateContent xmlns:mc="http://schemas.openxmlformats.org/markup-compatibility/2006">
          <mc:Choice Requires="x14">
            <control shapeId="2550" r:id="rId99" name="Check Box 502">
              <controlPr defaultSize="0" autoFill="0" autoLine="0" autoPict="0" altText="">
                <anchor moveWithCells="1">
                  <from>
                    <xdr:col>35</xdr:col>
                    <xdr:colOff>0</xdr:colOff>
                    <xdr:row>176</xdr:row>
                    <xdr:rowOff>152400</xdr:rowOff>
                  </from>
                  <to>
                    <xdr:col>36</xdr:col>
                    <xdr:colOff>0</xdr:colOff>
                    <xdr:row>178</xdr:row>
                    <xdr:rowOff>9525</xdr:rowOff>
                  </to>
                </anchor>
              </controlPr>
            </control>
          </mc:Choice>
        </mc:AlternateContent>
        <mc:AlternateContent xmlns:mc="http://schemas.openxmlformats.org/markup-compatibility/2006">
          <mc:Choice Requires="x14">
            <control shapeId="2551" r:id="rId100" name="Check Box 503">
              <controlPr defaultSize="0" autoFill="0" autoLine="0" autoPict="0" altText="">
                <anchor moveWithCells="1">
                  <from>
                    <xdr:col>35</xdr:col>
                    <xdr:colOff>0</xdr:colOff>
                    <xdr:row>177</xdr:row>
                    <xdr:rowOff>152400</xdr:rowOff>
                  </from>
                  <to>
                    <xdr:col>36</xdr:col>
                    <xdr:colOff>0</xdr:colOff>
                    <xdr:row>179</xdr:row>
                    <xdr:rowOff>9525</xdr:rowOff>
                  </to>
                </anchor>
              </controlPr>
            </control>
          </mc:Choice>
        </mc:AlternateContent>
        <mc:AlternateContent xmlns:mc="http://schemas.openxmlformats.org/markup-compatibility/2006">
          <mc:Choice Requires="x14">
            <control shapeId="2552" r:id="rId101" name="Check Box 504">
              <controlPr defaultSize="0" autoFill="0" autoLine="0" autoPict="0" altText="">
                <anchor moveWithCells="1">
                  <from>
                    <xdr:col>35</xdr:col>
                    <xdr:colOff>0</xdr:colOff>
                    <xdr:row>184</xdr:row>
                    <xdr:rowOff>209550</xdr:rowOff>
                  </from>
                  <to>
                    <xdr:col>36</xdr:col>
                    <xdr:colOff>0</xdr:colOff>
                    <xdr:row>186</xdr:row>
                    <xdr:rowOff>9525</xdr:rowOff>
                  </to>
                </anchor>
              </controlPr>
            </control>
          </mc:Choice>
        </mc:AlternateContent>
        <mc:AlternateContent xmlns:mc="http://schemas.openxmlformats.org/markup-compatibility/2006">
          <mc:Choice Requires="x14">
            <control shapeId="2553" r:id="rId102" name="Check Box 505">
              <controlPr defaultSize="0" autoFill="0" autoLine="0" autoPict="0" altText="">
                <anchor moveWithCells="1">
                  <from>
                    <xdr:col>35</xdr:col>
                    <xdr:colOff>0</xdr:colOff>
                    <xdr:row>185</xdr:row>
                    <xdr:rowOff>152400</xdr:rowOff>
                  </from>
                  <to>
                    <xdr:col>36</xdr:col>
                    <xdr:colOff>0</xdr:colOff>
                    <xdr:row>187</xdr:row>
                    <xdr:rowOff>9525</xdr:rowOff>
                  </to>
                </anchor>
              </controlPr>
            </control>
          </mc:Choice>
        </mc:AlternateContent>
        <mc:AlternateContent xmlns:mc="http://schemas.openxmlformats.org/markup-compatibility/2006">
          <mc:Choice Requires="x14">
            <control shapeId="2554" r:id="rId103" name="Check Box 506">
              <controlPr defaultSize="0" autoFill="0" autoLine="0" autoPict="0" altText="">
                <anchor moveWithCells="1">
                  <from>
                    <xdr:col>35</xdr:col>
                    <xdr:colOff>0</xdr:colOff>
                    <xdr:row>186</xdr:row>
                    <xdr:rowOff>152400</xdr:rowOff>
                  </from>
                  <to>
                    <xdr:col>36</xdr:col>
                    <xdr:colOff>0</xdr:colOff>
                    <xdr:row>188</xdr:row>
                    <xdr:rowOff>9525</xdr:rowOff>
                  </to>
                </anchor>
              </controlPr>
            </control>
          </mc:Choice>
        </mc:AlternateContent>
        <mc:AlternateContent xmlns:mc="http://schemas.openxmlformats.org/markup-compatibility/2006">
          <mc:Choice Requires="x14">
            <control shapeId="2558" r:id="rId104" name="Check Box 510">
              <controlPr defaultSize="0" autoFill="0" autoLine="0" autoPict="0" altText="">
                <anchor moveWithCells="1">
                  <from>
                    <xdr:col>35</xdr:col>
                    <xdr:colOff>0</xdr:colOff>
                    <xdr:row>140</xdr:row>
                    <xdr:rowOff>152400</xdr:rowOff>
                  </from>
                  <to>
                    <xdr:col>36</xdr:col>
                    <xdr:colOff>0</xdr:colOff>
                    <xdr:row>142</xdr:row>
                    <xdr:rowOff>9525</xdr:rowOff>
                  </to>
                </anchor>
              </controlPr>
            </control>
          </mc:Choice>
        </mc:AlternateContent>
        <mc:AlternateContent xmlns:mc="http://schemas.openxmlformats.org/markup-compatibility/2006">
          <mc:Choice Requires="x14">
            <control shapeId="2559" r:id="rId105" name="Check Box 511">
              <controlPr defaultSize="0" autoFill="0" autoLine="0" autoPict="0" altText="">
                <anchor moveWithCells="1">
                  <from>
                    <xdr:col>35</xdr:col>
                    <xdr:colOff>0</xdr:colOff>
                    <xdr:row>156</xdr:row>
                    <xdr:rowOff>152400</xdr:rowOff>
                  </from>
                  <to>
                    <xdr:col>36</xdr:col>
                    <xdr:colOff>0</xdr:colOff>
                    <xdr:row>158</xdr:row>
                    <xdr:rowOff>9525</xdr:rowOff>
                  </to>
                </anchor>
              </controlPr>
            </control>
          </mc:Choice>
        </mc:AlternateContent>
        <mc:AlternateContent xmlns:mc="http://schemas.openxmlformats.org/markup-compatibility/2006">
          <mc:Choice Requires="x14">
            <control shapeId="2560" r:id="rId106" name="Check Box 512">
              <controlPr defaultSize="0" autoFill="0" autoLine="0" autoPict="0" altText="">
                <anchor moveWithCells="1">
                  <from>
                    <xdr:col>35</xdr:col>
                    <xdr:colOff>0</xdr:colOff>
                    <xdr:row>166</xdr:row>
                    <xdr:rowOff>152400</xdr:rowOff>
                  </from>
                  <to>
                    <xdr:col>36</xdr:col>
                    <xdr:colOff>0</xdr:colOff>
                    <xdr:row>168</xdr:row>
                    <xdr:rowOff>9525</xdr:rowOff>
                  </to>
                </anchor>
              </controlPr>
            </control>
          </mc:Choice>
        </mc:AlternateContent>
        <mc:AlternateContent xmlns:mc="http://schemas.openxmlformats.org/markup-compatibility/2006">
          <mc:Choice Requires="x14">
            <control shapeId="2562" r:id="rId107" name="Check Box 514">
              <controlPr defaultSize="0" autoFill="0" autoLine="0" autoPict="0" altText="">
                <anchor moveWithCells="1">
                  <from>
                    <xdr:col>35</xdr:col>
                    <xdr:colOff>0</xdr:colOff>
                    <xdr:row>167</xdr:row>
                    <xdr:rowOff>152400</xdr:rowOff>
                  </from>
                  <to>
                    <xdr:col>36</xdr:col>
                    <xdr:colOff>0</xdr:colOff>
                    <xdr:row>169</xdr:row>
                    <xdr:rowOff>9525</xdr:rowOff>
                  </to>
                </anchor>
              </controlPr>
            </control>
          </mc:Choice>
        </mc:AlternateContent>
        <mc:AlternateContent xmlns:mc="http://schemas.openxmlformats.org/markup-compatibility/2006">
          <mc:Choice Requires="x14">
            <control shapeId="2563" r:id="rId108" name="Check Box 515">
              <controlPr defaultSize="0" autoFill="0" autoLine="0" autoPict="0" altText="">
                <anchor moveWithCells="1">
                  <from>
                    <xdr:col>35</xdr:col>
                    <xdr:colOff>0</xdr:colOff>
                    <xdr:row>178</xdr:row>
                    <xdr:rowOff>152400</xdr:rowOff>
                  </from>
                  <to>
                    <xdr:col>36</xdr:col>
                    <xdr:colOff>0</xdr:colOff>
                    <xdr:row>180</xdr:row>
                    <xdr:rowOff>9525</xdr:rowOff>
                  </to>
                </anchor>
              </controlPr>
            </control>
          </mc:Choice>
        </mc:AlternateContent>
        <mc:AlternateContent xmlns:mc="http://schemas.openxmlformats.org/markup-compatibility/2006">
          <mc:Choice Requires="x14">
            <control shapeId="2564" r:id="rId109" name="Check Box 516">
              <controlPr defaultSize="0" autoFill="0" autoLine="0" autoPict="0" altText="">
                <anchor moveWithCells="1">
                  <from>
                    <xdr:col>35</xdr:col>
                    <xdr:colOff>0</xdr:colOff>
                    <xdr:row>179</xdr:row>
                    <xdr:rowOff>152400</xdr:rowOff>
                  </from>
                  <to>
                    <xdr:col>36</xdr:col>
                    <xdr:colOff>0</xdr:colOff>
                    <xdr:row>181</xdr:row>
                    <xdr:rowOff>9525</xdr:rowOff>
                  </to>
                </anchor>
              </controlPr>
            </control>
          </mc:Choice>
        </mc:AlternateContent>
        <mc:AlternateContent xmlns:mc="http://schemas.openxmlformats.org/markup-compatibility/2006">
          <mc:Choice Requires="x14">
            <control shapeId="2565" r:id="rId110" name="Check Box 517">
              <controlPr defaultSize="0" autoFill="0" autoLine="0" autoPict="0" altText="">
                <anchor moveWithCells="1">
                  <from>
                    <xdr:col>35</xdr:col>
                    <xdr:colOff>0</xdr:colOff>
                    <xdr:row>187</xdr:row>
                    <xdr:rowOff>152400</xdr:rowOff>
                  </from>
                  <to>
                    <xdr:col>36</xdr:col>
                    <xdr:colOff>0</xdr:colOff>
                    <xdr:row>189</xdr:row>
                    <xdr:rowOff>9525</xdr:rowOff>
                  </to>
                </anchor>
              </controlPr>
            </control>
          </mc:Choice>
        </mc:AlternateContent>
        <mc:AlternateContent xmlns:mc="http://schemas.openxmlformats.org/markup-compatibility/2006">
          <mc:Choice Requires="x14">
            <control shapeId="2566" r:id="rId111" name="Check Box 518">
              <controlPr defaultSize="0" autoFill="0" autoLine="0" autoPict="0" altText="">
                <anchor moveWithCells="1">
                  <from>
                    <xdr:col>35</xdr:col>
                    <xdr:colOff>0</xdr:colOff>
                    <xdr:row>188</xdr:row>
                    <xdr:rowOff>152400</xdr:rowOff>
                  </from>
                  <to>
                    <xdr:col>36</xdr:col>
                    <xdr:colOff>0</xdr:colOff>
                    <xdr:row>190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'background information'!$B$3:$Z$3</xm:f>
          </x14:formula1>
          <xm:sqref>A61:C75</xm:sqref>
        </x14:dataValidation>
        <x14:dataValidation type="list" allowBlank="1" showInputMessage="1" showErrorMessage="1">
          <x14:formula1>
            <xm:f>'background information'!$4:$4</xm:f>
          </x14:formula1>
          <xm:sqref>A81:C100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5"/>
  <sheetViews>
    <sheetView showGridLines="0" showRowColHeaders="0" showRuler="0" view="pageLayout" zoomScaleNormal="100" workbookViewId="0">
      <selection activeCell="S27" sqref="S27"/>
    </sheetView>
  </sheetViews>
  <sheetFormatPr defaultColWidth="0" defaultRowHeight="12.75" zeroHeight="1" x14ac:dyDescent="0.2"/>
  <cols>
    <col min="1" max="5" width="3.7109375" style="375" customWidth="1"/>
    <col min="6" max="6" width="8.5703125" style="375" bestFit="1" customWidth="1"/>
    <col min="7" max="10" width="3.7109375" style="375" customWidth="1"/>
    <col min="11" max="11" width="3.42578125" style="375" customWidth="1"/>
    <col min="12" max="12" width="5" style="375" customWidth="1"/>
    <col min="13" max="13" width="3" style="375" customWidth="1"/>
    <col min="14" max="14" width="1" style="375" customWidth="1"/>
    <col min="15" max="15" width="9.140625" style="375" customWidth="1"/>
    <col min="16" max="16" width="1.140625" style="375" customWidth="1"/>
    <col min="17" max="28" width="3.7109375" style="375" customWidth="1"/>
    <col min="29" max="29" width="1.85546875" style="375" customWidth="1"/>
    <col min="30" max="30" width="15.42578125" style="375" customWidth="1"/>
    <col min="31" max="31" width="0.85546875" style="375" customWidth="1"/>
    <col min="32" max="16383" width="3.7109375" style="375" hidden="1"/>
    <col min="16384" max="16384" width="0.28515625" style="375" customWidth="1"/>
  </cols>
  <sheetData>
    <row r="1" spans="1:30" x14ac:dyDescent="0.2"/>
    <row r="2" spans="1:30" ht="20.25" x14ac:dyDescent="0.3">
      <c r="A2" s="714" t="str">
        <f>IFERROR(UPPER("Opportunity Number: "&amp;'Pre-approval Application'!$Z$51:$AC$51),UPPER("Opportunity Number: XXXX-XXXX"))</f>
        <v>OPPORTUNITY NUMBER: XXXX-XXXX</v>
      </c>
      <c r="B2" s="714"/>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row>
    <row r="3" spans="1:30" x14ac:dyDescent="0.2"/>
    <row r="4" spans="1:30" ht="64.5" customHeight="1" x14ac:dyDescent="0.2">
      <c r="A4" s="708" t="s">
        <v>790</v>
      </c>
      <c r="B4" s="709"/>
      <c r="C4" s="709"/>
      <c r="D4" s="709"/>
      <c r="E4" s="709"/>
      <c r="F4" s="709"/>
      <c r="G4" s="709"/>
      <c r="H4" s="709"/>
      <c r="I4" s="709"/>
      <c r="J4" s="709"/>
      <c r="K4" s="709"/>
      <c r="L4" s="709"/>
      <c r="M4" s="709"/>
      <c r="N4" s="709"/>
      <c r="O4" s="710"/>
      <c r="Q4" s="711" t="s">
        <v>791</v>
      </c>
      <c r="R4" s="712"/>
      <c r="S4" s="712"/>
      <c r="T4" s="712"/>
      <c r="U4" s="712"/>
      <c r="V4" s="712"/>
      <c r="W4" s="712"/>
      <c r="X4" s="712"/>
      <c r="Y4" s="712"/>
      <c r="Z4" s="712"/>
      <c r="AA4" s="712"/>
      <c r="AB4" s="712"/>
      <c r="AC4" s="712"/>
      <c r="AD4" s="713"/>
    </row>
    <row r="5" spans="1:30" x14ac:dyDescent="0.2">
      <c r="A5" s="623"/>
      <c r="B5" s="624"/>
      <c r="C5" s="624"/>
      <c r="D5" s="624"/>
      <c r="E5" s="624"/>
      <c r="F5" s="624"/>
      <c r="G5" s="624"/>
      <c r="H5" s="624"/>
      <c r="I5" s="624"/>
      <c r="J5" s="624"/>
      <c r="K5" s="624"/>
      <c r="L5" s="624"/>
      <c r="M5" s="624"/>
      <c r="N5" s="624"/>
      <c r="O5" s="625"/>
      <c r="Q5" s="626"/>
      <c r="R5" s="627"/>
      <c r="S5" s="627"/>
      <c r="T5" s="627"/>
      <c r="U5" s="627"/>
      <c r="V5" s="627"/>
      <c r="W5" s="627"/>
      <c r="X5" s="627"/>
      <c r="Y5" s="627"/>
      <c r="Z5" s="627"/>
      <c r="AA5" s="627"/>
      <c r="AB5" s="627"/>
      <c r="AC5" s="627"/>
      <c r="AD5" s="628"/>
    </row>
    <row r="6" spans="1:30" ht="12.75" customHeight="1" x14ac:dyDescent="0.2">
      <c r="A6" s="715" t="s">
        <v>787</v>
      </c>
      <c r="B6" s="716"/>
      <c r="C6" s="716"/>
      <c r="D6" s="716"/>
      <c r="E6" s="716"/>
      <c r="F6" s="717" t="str">
        <f>IF('Pre-approval Application'!$BL$192&gt;0, "Yes, the savings for at least one measure did not calculate.", "No")</f>
        <v>No</v>
      </c>
      <c r="G6" s="717"/>
      <c r="H6" s="717"/>
      <c r="I6" s="717"/>
      <c r="J6" s="717"/>
      <c r="K6" s="717"/>
      <c r="L6" s="717"/>
      <c r="M6" s="717"/>
      <c r="N6" s="717"/>
      <c r="O6" s="718"/>
      <c r="Q6" s="626"/>
      <c r="R6" s="627"/>
      <c r="S6" s="627"/>
      <c r="T6" s="627"/>
      <c r="U6" s="627"/>
      <c r="V6" s="627"/>
      <c r="W6" s="627"/>
      <c r="X6" s="627"/>
      <c r="Y6" s="627"/>
      <c r="Z6" s="627"/>
      <c r="AA6" s="627"/>
      <c r="AB6" s="627"/>
      <c r="AC6" s="627"/>
      <c r="AD6" s="628"/>
    </row>
    <row r="7" spans="1:30" x14ac:dyDescent="0.2">
      <c r="A7" s="715"/>
      <c r="B7" s="716"/>
      <c r="C7" s="716"/>
      <c r="D7" s="716"/>
      <c r="E7" s="716"/>
      <c r="F7" s="717"/>
      <c r="G7" s="717"/>
      <c r="H7" s="717"/>
      <c r="I7" s="717"/>
      <c r="J7" s="717"/>
      <c r="K7" s="717"/>
      <c r="L7" s="717"/>
      <c r="M7" s="717"/>
      <c r="N7" s="717"/>
      <c r="O7" s="718"/>
      <c r="Q7" s="626"/>
      <c r="R7" s="627"/>
      <c r="S7" s="627"/>
      <c r="T7" s="627"/>
      <c r="U7" s="627"/>
      <c r="V7" s="627"/>
      <c r="W7" s="627"/>
      <c r="X7" s="627"/>
      <c r="Y7" s="627"/>
      <c r="Z7" s="627"/>
      <c r="AA7" s="627"/>
      <c r="AB7" s="627"/>
      <c r="AC7" s="627"/>
      <c r="AD7" s="628"/>
    </row>
    <row r="8" spans="1:30" x14ac:dyDescent="0.2">
      <c r="A8" s="629"/>
      <c r="B8" s="627"/>
      <c r="C8" s="627"/>
      <c r="D8" s="627"/>
      <c r="E8" s="627"/>
      <c r="F8" s="627"/>
      <c r="G8" s="627"/>
      <c r="H8" s="627"/>
      <c r="I8" s="627"/>
      <c r="J8" s="627"/>
      <c r="K8" s="627"/>
      <c r="L8" s="627"/>
      <c r="M8" s="627"/>
      <c r="N8" s="627"/>
      <c r="O8" s="628"/>
      <c r="Q8" s="626"/>
      <c r="R8" s="627"/>
      <c r="S8" s="627"/>
      <c r="T8" s="627"/>
      <c r="U8" s="627"/>
      <c r="V8" s="627"/>
      <c r="W8" s="627"/>
      <c r="X8" s="627"/>
      <c r="Y8" s="627"/>
      <c r="Z8" s="627"/>
      <c r="AA8" s="627"/>
      <c r="AB8" s="627"/>
      <c r="AC8" s="627"/>
      <c r="AD8" s="628"/>
    </row>
    <row r="9" spans="1:30" ht="15" x14ac:dyDescent="0.25">
      <c r="A9" s="630" t="s">
        <v>772</v>
      </c>
      <c r="B9" s="124"/>
      <c r="C9" s="124"/>
      <c r="D9" s="627"/>
      <c r="E9" s="627"/>
      <c r="F9" s="627"/>
      <c r="G9" s="627"/>
      <c r="H9" s="627"/>
      <c r="I9" s="627"/>
      <c r="J9" s="627"/>
      <c r="K9" s="627"/>
      <c r="L9" s="627"/>
      <c r="M9" s="627"/>
      <c r="N9" s="627"/>
      <c r="O9" s="628"/>
      <c r="Q9" s="630" t="s">
        <v>780</v>
      </c>
      <c r="R9" s="627"/>
      <c r="S9" s="627"/>
      <c r="T9" s="627"/>
      <c r="U9" s="627"/>
      <c r="V9" s="627"/>
      <c r="W9" s="627"/>
      <c r="X9" s="627"/>
      <c r="Y9" s="627"/>
      <c r="Z9" s="627"/>
      <c r="AA9" s="627"/>
      <c r="AB9" s="627"/>
      <c r="AC9" s="627"/>
      <c r="AD9" s="628"/>
    </row>
    <row r="10" spans="1:30" x14ac:dyDescent="0.2">
      <c r="A10" s="626"/>
      <c r="B10" s="627"/>
      <c r="C10" s="627"/>
      <c r="D10" s="627"/>
      <c r="E10" s="627"/>
      <c r="F10" s="627"/>
      <c r="G10" s="627"/>
      <c r="H10" s="627"/>
      <c r="I10" s="627"/>
      <c r="J10" s="627"/>
      <c r="K10" s="627"/>
      <c r="L10" s="627"/>
      <c r="M10" s="627"/>
      <c r="N10" s="627"/>
      <c r="O10" s="628"/>
      <c r="Q10" s="626"/>
      <c r="R10" s="627"/>
      <c r="S10" s="627"/>
      <c r="T10" s="627"/>
      <c r="U10" s="627"/>
      <c r="V10" s="627"/>
      <c r="W10" s="627"/>
      <c r="X10" s="627"/>
      <c r="Y10" s="627"/>
      <c r="Z10" s="627"/>
      <c r="AA10" s="627"/>
      <c r="AB10" s="627"/>
      <c r="AC10" s="627"/>
      <c r="AD10" s="628"/>
    </row>
    <row r="11" spans="1:30" x14ac:dyDescent="0.2">
      <c r="A11" s="631" t="s">
        <v>763</v>
      </c>
      <c r="B11" s="416"/>
      <c r="C11" s="416"/>
      <c r="D11" s="416"/>
      <c r="E11" s="416"/>
      <c r="F11" s="416"/>
      <c r="G11" s="416"/>
      <c r="H11" s="416"/>
      <c r="I11" s="416"/>
      <c r="J11" s="416"/>
      <c r="K11" s="416"/>
      <c r="L11" s="416"/>
      <c r="M11" s="416"/>
      <c r="N11" s="416"/>
      <c r="O11" s="643">
        <f>'Pre-approval Application'!$BJ$192</f>
        <v>0</v>
      </c>
      <c r="Q11" s="631" t="s">
        <v>781</v>
      </c>
      <c r="R11" s="416"/>
      <c r="S11" s="416"/>
      <c r="T11" s="416"/>
      <c r="U11" s="416"/>
      <c r="V11" s="416"/>
      <c r="W11" s="416"/>
      <c r="X11" s="416"/>
      <c r="Y11" s="416"/>
      <c r="Z11" s="416"/>
      <c r="AA11" s="416"/>
      <c r="AB11" s="416"/>
      <c r="AC11" s="416"/>
      <c r="AD11" s="632">
        <f>IFERROR(O11/1000/('Pre-approval Application'!AQ36/10000),0)</f>
        <v>0</v>
      </c>
    </row>
    <row r="12" spans="1:30" x14ac:dyDescent="0.2">
      <c r="A12" s="631" t="s">
        <v>762</v>
      </c>
      <c r="B12" s="416"/>
      <c r="C12" s="416"/>
      <c r="D12" s="416"/>
      <c r="E12" s="416"/>
      <c r="F12" s="416"/>
      <c r="G12" s="416"/>
      <c r="H12" s="416"/>
      <c r="I12" s="416"/>
      <c r="J12" s="416"/>
      <c r="K12" s="416"/>
      <c r="L12" s="416"/>
      <c r="M12" s="416"/>
      <c r="N12" s="416"/>
      <c r="O12" s="643" t="str">
        <f>IF('Pre-approval Application'!$AK$50,'Pre-approval Application'!$BJ$193,"TBD")</f>
        <v>TBD</v>
      </c>
      <c r="Q12" s="631" t="s">
        <v>782</v>
      </c>
      <c r="R12" s="416"/>
      <c r="S12" s="416"/>
      <c r="T12" s="416"/>
      <c r="U12" s="416"/>
      <c r="V12" s="416"/>
      <c r="W12" s="416"/>
      <c r="X12" s="416"/>
      <c r="Y12" s="416"/>
      <c r="Z12" s="416"/>
      <c r="AA12" s="416"/>
      <c r="AB12" s="416"/>
      <c r="AC12" s="416"/>
      <c r="AD12" s="633" t="str">
        <f>IF('Pre-approval Application'!$AK$50,O12/1000/('Pre-approval Application'!AQ37/10000),"TBD")</f>
        <v>TBD</v>
      </c>
    </row>
    <row r="13" spans="1:30" x14ac:dyDescent="0.2">
      <c r="A13" s="626"/>
      <c r="B13" s="627"/>
      <c r="C13" s="627"/>
      <c r="D13" s="627"/>
      <c r="E13" s="627"/>
      <c r="F13" s="627"/>
      <c r="G13" s="627"/>
      <c r="H13" s="627"/>
      <c r="I13" s="627"/>
      <c r="J13" s="627"/>
      <c r="K13" s="627"/>
      <c r="L13" s="627"/>
      <c r="M13" s="627"/>
      <c r="N13" s="627"/>
      <c r="O13" s="644"/>
      <c r="Q13" s="626"/>
      <c r="R13" s="627"/>
      <c r="S13" s="627"/>
      <c r="T13" s="627"/>
      <c r="U13" s="627"/>
      <c r="V13" s="627"/>
      <c r="W13" s="627"/>
      <c r="X13" s="627"/>
      <c r="Y13" s="627"/>
      <c r="Z13" s="627"/>
      <c r="AA13" s="627"/>
      <c r="AB13" s="627"/>
      <c r="AC13" s="627"/>
      <c r="AD13" s="634"/>
    </row>
    <row r="14" spans="1:30" ht="15" x14ac:dyDescent="0.25">
      <c r="A14" s="630" t="s">
        <v>773</v>
      </c>
      <c r="B14" s="627"/>
      <c r="C14" s="627"/>
      <c r="D14" s="627"/>
      <c r="E14" s="627"/>
      <c r="F14" s="627"/>
      <c r="G14" s="627"/>
      <c r="H14" s="627"/>
      <c r="I14" s="627"/>
      <c r="J14" s="627"/>
      <c r="K14" s="627"/>
      <c r="L14" s="627"/>
      <c r="M14" s="627"/>
      <c r="N14" s="627"/>
      <c r="O14" s="644"/>
      <c r="Q14" s="630" t="s">
        <v>773</v>
      </c>
      <c r="R14" s="627"/>
      <c r="S14" s="627"/>
      <c r="T14" s="627"/>
      <c r="U14" s="627"/>
      <c r="V14" s="627"/>
      <c r="W14" s="627"/>
      <c r="X14" s="627"/>
      <c r="Y14" s="627"/>
      <c r="Z14" s="627"/>
      <c r="AA14" s="627"/>
      <c r="AB14" s="627"/>
      <c r="AC14" s="627"/>
      <c r="AD14" s="634"/>
    </row>
    <row r="15" spans="1:30" x14ac:dyDescent="0.2">
      <c r="A15" s="626"/>
      <c r="B15" s="627"/>
      <c r="C15" s="627"/>
      <c r="D15" s="627"/>
      <c r="E15" s="627"/>
      <c r="F15" s="627"/>
      <c r="G15" s="627"/>
      <c r="H15" s="627"/>
      <c r="I15" s="627"/>
      <c r="J15" s="627"/>
      <c r="K15" s="627"/>
      <c r="L15" s="627"/>
      <c r="M15" s="627"/>
      <c r="N15" s="627"/>
      <c r="O15" s="645"/>
      <c r="Q15" s="626"/>
      <c r="R15" s="627"/>
      <c r="S15" s="627"/>
      <c r="T15" s="627"/>
      <c r="U15" s="627"/>
      <c r="V15" s="627"/>
      <c r="W15" s="627"/>
      <c r="X15" s="627"/>
      <c r="Y15" s="627"/>
      <c r="Z15" s="627"/>
      <c r="AA15" s="627"/>
      <c r="AB15" s="627"/>
      <c r="AC15" s="627"/>
      <c r="AD15" s="634"/>
    </row>
    <row r="16" spans="1:30" x14ac:dyDescent="0.2">
      <c r="A16" s="631" t="s">
        <v>788</v>
      </c>
      <c r="B16" s="416"/>
      <c r="C16" s="416"/>
      <c r="D16" s="416"/>
      <c r="E16" s="416"/>
      <c r="F16" s="416"/>
      <c r="G16" s="416"/>
      <c r="H16" s="416"/>
      <c r="I16" s="416"/>
      <c r="J16" s="416"/>
      <c r="K16" s="416"/>
      <c r="L16" s="416"/>
      <c r="M16" s="416"/>
      <c r="N16" s="416"/>
      <c r="O16" s="646">
        <f>'Pre-approval Application'!BJ76</f>
        <v>0</v>
      </c>
      <c r="Q16" s="631" t="s">
        <v>774</v>
      </c>
      <c r="R16" s="416"/>
      <c r="S16" s="416"/>
      <c r="T16" s="416"/>
      <c r="U16" s="416"/>
      <c r="V16" s="416"/>
      <c r="W16" s="416"/>
      <c r="X16" s="416"/>
      <c r="Y16" s="416"/>
      <c r="Z16" s="416"/>
      <c r="AA16" s="416"/>
      <c r="AB16" s="416"/>
      <c r="AC16" s="416"/>
      <c r="AD16" s="635">
        <f>IFERROR(O16/1000/('Pre-approval Application'!AI76/10000),0)</f>
        <v>0</v>
      </c>
    </row>
    <row r="17" spans="1:30" x14ac:dyDescent="0.2">
      <c r="A17" s="631" t="s">
        <v>792</v>
      </c>
      <c r="B17" s="416"/>
      <c r="C17" s="416"/>
      <c r="D17" s="416"/>
      <c r="E17" s="416"/>
      <c r="F17" s="416"/>
      <c r="G17" s="416"/>
      <c r="H17" s="416"/>
      <c r="I17" s="416"/>
      <c r="J17" s="416"/>
      <c r="K17" s="416"/>
      <c r="L17" s="416"/>
      <c r="M17" s="416"/>
      <c r="N17" s="416"/>
      <c r="O17" s="646" t="str">
        <f>IF('Pre-approval Application'!$AK$50,'Pre-approval Application'!$BJ$77,"TBD")</f>
        <v>TBD</v>
      </c>
      <c r="Q17" s="631" t="s">
        <v>775</v>
      </c>
      <c r="R17" s="416"/>
      <c r="S17" s="416"/>
      <c r="T17" s="416"/>
      <c r="U17" s="416"/>
      <c r="V17" s="416"/>
      <c r="W17" s="416"/>
      <c r="X17" s="416"/>
      <c r="Y17" s="416"/>
      <c r="Z17" s="416"/>
      <c r="AA17" s="416"/>
      <c r="AB17" s="416"/>
      <c r="AC17" s="416"/>
      <c r="AD17" s="636" t="str">
        <f>IF('Pre-approval Application'!$AK$50,IFERROR(O17/1000/(SUMIFS('Pre-approval Application'!AI61:AI75,'Pre-approval Application'!AK61:AK75,TRUE)/10000),"--"),"TBD")</f>
        <v>TBD</v>
      </c>
    </row>
    <row r="18" spans="1:30" x14ac:dyDescent="0.2">
      <c r="A18" s="631"/>
      <c r="B18" s="416"/>
      <c r="C18" s="416"/>
      <c r="D18" s="416"/>
      <c r="E18" s="416"/>
      <c r="F18" s="416"/>
      <c r="G18" s="416"/>
      <c r="H18" s="416"/>
      <c r="I18" s="416"/>
      <c r="J18" s="416"/>
      <c r="K18" s="416"/>
      <c r="L18" s="416"/>
      <c r="M18" s="416"/>
      <c r="N18" s="416"/>
      <c r="O18" s="646"/>
      <c r="Q18" s="631"/>
      <c r="R18" s="416"/>
      <c r="S18" s="416"/>
      <c r="T18" s="416"/>
      <c r="U18" s="416"/>
      <c r="V18" s="416"/>
      <c r="W18" s="416"/>
      <c r="X18" s="416"/>
      <c r="Y18" s="416"/>
      <c r="Z18" s="416"/>
      <c r="AA18" s="416"/>
      <c r="AB18" s="416"/>
      <c r="AC18" s="416"/>
      <c r="AD18" s="635"/>
    </row>
    <row r="19" spans="1:30" x14ac:dyDescent="0.2">
      <c r="A19" s="631" t="s">
        <v>776</v>
      </c>
      <c r="B19" s="416"/>
      <c r="C19" s="416"/>
      <c r="D19" s="416"/>
      <c r="E19" s="416"/>
      <c r="F19" s="416"/>
      <c r="G19" s="416"/>
      <c r="H19" s="416"/>
      <c r="I19" s="416"/>
      <c r="J19" s="416"/>
      <c r="K19" s="416"/>
      <c r="L19" s="416"/>
      <c r="M19" s="416"/>
      <c r="N19" s="416"/>
      <c r="O19" s="646">
        <f>'Pre-approval Application'!BJ101</f>
        <v>0</v>
      </c>
      <c r="Q19" s="631" t="s">
        <v>783</v>
      </c>
      <c r="R19" s="416"/>
      <c r="S19" s="416"/>
      <c r="T19" s="416"/>
      <c r="U19" s="416"/>
      <c r="V19" s="416"/>
      <c r="W19" s="416"/>
      <c r="X19" s="416"/>
      <c r="Y19" s="416"/>
      <c r="Z19" s="416"/>
      <c r="AA19" s="416"/>
      <c r="AB19" s="416"/>
      <c r="AC19" s="416"/>
      <c r="AD19" s="635">
        <f>IFERROR(O19/1000/('Pre-approval Application'!AI101/10000),0)</f>
        <v>0</v>
      </c>
    </row>
    <row r="20" spans="1:30" x14ac:dyDescent="0.2">
      <c r="A20" s="631" t="s">
        <v>777</v>
      </c>
      <c r="B20" s="416"/>
      <c r="C20" s="416"/>
      <c r="D20" s="416"/>
      <c r="E20" s="416"/>
      <c r="F20" s="416"/>
      <c r="G20" s="416"/>
      <c r="H20" s="416"/>
      <c r="I20" s="416"/>
      <c r="J20" s="416"/>
      <c r="K20" s="416"/>
      <c r="L20" s="416"/>
      <c r="M20" s="416"/>
      <c r="N20" s="416"/>
      <c r="O20" s="646" t="str">
        <f>IF('Pre-approval Application'!$AK$50,'Pre-approval Application'!$BJ$102,"TBD")</f>
        <v>TBD</v>
      </c>
      <c r="Q20" s="631" t="s">
        <v>784</v>
      </c>
      <c r="R20" s="416"/>
      <c r="S20" s="416"/>
      <c r="T20" s="416"/>
      <c r="U20" s="416"/>
      <c r="V20" s="416"/>
      <c r="W20" s="416"/>
      <c r="X20" s="416"/>
      <c r="Y20" s="416"/>
      <c r="Z20" s="416"/>
      <c r="AA20" s="416"/>
      <c r="AB20" s="416"/>
      <c r="AC20" s="416"/>
      <c r="AD20" s="636" t="str">
        <f>IF('Pre-approval Application'!$AK$50,IFERROR(O20/1000/(SUMIFS('Pre-approval Application'!AI81:AI100,'Pre-approval Application'!AK81:AK100,TRUE)/10000),"--"),"TBD")</f>
        <v>TBD</v>
      </c>
    </row>
    <row r="21" spans="1:30" x14ac:dyDescent="0.2">
      <c r="A21" s="631"/>
      <c r="B21" s="416"/>
      <c r="C21" s="416"/>
      <c r="D21" s="416"/>
      <c r="E21" s="416"/>
      <c r="F21" s="416"/>
      <c r="G21" s="416"/>
      <c r="H21" s="416"/>
      <c r="I21" s="416"/>
      <c r="J21" s="416"/>
      <c r="K21" s="416"/>
      <c r="L21" s="416"/>
      <c r="M21" s="416"/>
      <c r="N21" s="416"/>
      <c r="O21" s="647"/>
      <c r="Q21" s="631"/>
      <c r="R21" s="416"/>
      <c r="S21" s="416"/>
      <c r="T21" s="416"/>
      <c r="U21" s="416"/>
      <c r="V21" s="416"/>
      <c r="W21" s="416"/>
      <c r="X21" s="416"/>
      <c r="Y21" s="416"/>
      <c r="Z21" s="416"/>
      <c r="AA21" s="416"/>
      <c r="AB21" s="416"/>
      <c r="AC21" s="416"/>
      <c r="AD21" s="635"/>
    </row>
    <row r="22" spans="1:30" x14ac:dyDescent="0.2">
      <c r="A22" s="631" t="s">
        <v>779</v>
      </c>
      <c r="B22" s="416"/>
      <c r="C22" s="416"/>
      <c r="D22" s="416"/>
      <c r="E22" s="416"/>
      <c r="F22" s="416"/>
      <c r="G22" s="416"/>
      <c r="H22" s="416"/>
      <c r="I22" s="416"/>
      <c r="J22" s="416"/>
      <c r="K22" s="416"/>
      <c r="L22" s="416"/>
      <c r="M22" s="416"/>
      <c r="N22" s="416"/>
      <c r="O22" s="646">
        <f>'Pre-approval Application'!BJ170</f>
        <v>0</v>
      </c>
      <c r="Q22" s="631" t="s">
        <v>785</v>
      </c>
      <c r="R22" s="416"/>
      <c r="S22" s="416"/>
      <c r="T22" s="416"/>
      <c r="U22" s="416"/>
      <c r="V22" s="416"/>
      <c r="W22" s="416"/>
      <c r="X22" s="416"/>
      <c r="Y22" s="416"/>
      <c r="Z22" s="416"/>
      <c r="AA22" s="416"/>
      <c r="AB22" s="416"/>
      <c r="AC22" s="416"/>
      <c r="AD22" s="635">
        <f>IFERROR(O22/1000/('Pre-approval Application'!AI170/10000),)</f>
        <v>0</v>
      </c>
    </row>
    <row r="23" spans="1:30" x14ac:dyDescent="0.2">
      <c r="A23" s="637" t="s">
        <v>778</v>
      </c>
      <c r="B23" s="638"/>
      <c r="C23" s="638"/>
      <c r="D23" s="638"/>
      <c r="E23" s="638"/>
      <c r="F23" s="638"/>
      <c r="G23" s="638"/>
      <c r="H23" s="638"/>
      <c r="I23" s="638"/>
      <c r="J23" s="638"/>
      <c r="K23" s="638"/>
      <c r="L23" s="638"/>
      <c r="M23" s="638"/>
      <c r="N23" s="638"/>
      <c r="O23" s="648" t="str">
        <f>IF('Pre-approval Application'!$AK$50,'Pre-approval Application'!$BJ$171,"TBD")</f>
        <v>TBD</v>
      </c>
      <c r="Q23" s="637" t="s">
        <v>786</v>
      </c>
      <c r="R23" s="638"/>
      <c r="S23" s="638"/>
      <c r="T23" s="638"/>
      <c r="U23" s="638"/>
      <c r="V23" s="638"/>
      <c r="W23" s="638"/>
      <c r="X23" s="638"/>
      <c r="Y23" s="638"/>
      <c r="Z23" s="638"/>
      <c r="AA23" s="638"/>
      <c r="AB23" s="638"/>
      <c r="AC23" s="638"/>
      <c r="AD23" s="639" t="str">
        <f>IF('Pre-approval Application'!$AK$50,IFERROR(O23/1000/(SUMIFS('Pre-approval Application'!AI162:AI169,'Pre-approval Application'!AK162:AK169,TRUE)/10000),"--"),"TBD")</f>
        <v>TBD</v>
      </c>
    </row>
    <row r="24" spans="1:30" x14ac:dyDescent="0.2"/>
    <row r="25" spans="1:30" ht="15" x14ac:dyDescent="0.25">
      <c r="B25" s="175" t="s">
        <v>794</v>
      </c>
      <c r="C25" s="175"/>
      <c r="D25" s="175"/>
      <c r="E25" s="175"/>
      <c r="F25" s="175"/>
      <c r="G25" s="175"/>
      <c r="H25" s="175"/>
      <c r="I25" s="175"/>
    </row>
    <row r="26" spans="1:30" x14ac:dyDescent="0.2">
      <c r="C26" s="375" t="s">
        <v>795</v>
      </c>
    </row>
    <row r="27" spans="1:30" x14ac:dyDescent="0.2">
      <c r="D27" s="642" t="s">
        <v>796</v>
      </c>
    </row>
    <row r="28" spans="1:30" x14ac:dyDescent="0.2">
      <c r="D28" s="642" t="s">
        <v>797</v>
      </c>
    </row>
    <row r="29" spans="1:30" x14ac:dyDescent="0.2">
      <c r="D29" s="642" t="s">
        <v>798</v>
      </c>
    </row>
    <row r="30" spans="1:30" x14ac:dyDescent="0.2">
      <c r="D30" s="642" t="s">
        <v>799</v>
      </c>
    </row>
    <row r="31" spans="1:30" x14ac:dyDescent="0.2">
      <c r="C31" s="375" t="s">
        <v>800</v>
      </c>
    </row>
    <row r="32" spans="1:30" x14ac:dyDescent="0.2">
      <c r="C32" s="375" t="s">
        <v>801</v>
      </c>
    </row>
    <row r="33" spans="3:3" x14ac:dyDescent="0.2">
      <c r="C33" s="375" t="s">
        <v>802</v>
      </c>
    </row>
    <row r="34" spans="3:3" x14ac:dyDescent="0.2">
      <c r="C34" s="375" t="s">
        <v>803</v>
      </c>
    </row>
    <row r="35" spans="3:3" x14ac:dyDescent="0.2"/>
  </sheetData>
  <sheetProtection sheet="1" objects="1" scenarios="1"/>
  <mergeCells count="5">
    <mergeCell ref="A4:O4"/>
    <mergeCell ref="Q4:AD4"/>
    <mergeCell ref="A2:AD2"/>
    <mergeCell ref="A6:E7"/>
    <mergeCell ref="F6:O7"/>
  </mergeCells>
  <pageMargins left="0.7" right="0.7" top="0.75" bottom="0.75" header="0.3" footer="0.3"/>
  <pageSetup scale="97" orientation="landscape" r:id="rId1"/>
  <headerFooter>
    <oddHeader xml:space="preserve">&amp;C&amp;"Arial Narrow,Bold"&amp;14Savings Panel
</oddHeader>
    <oddFooter xml:space="preserve">&amp;C  </oddFooter>
  </headerFooter>
  <ignoredErrors>
    <ignoredError sqref="O11:O12"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AT479"/>
  <sheetViews>
    <sheetView showGridLines="0" showRowColHeaders="0" showRuler="0" view="pageLayout" topLeftCell="A26" zoomScaleNormal="100" workbookViewId="0">
      <selection activeCell="Y61" sqref="Y61:AF61"/>
    </sheetView>
  </sheetViews>
  <sheetFormatPr defaultColWidth="0" defaultRowHeight="14.25" zeroHeight="1" x14ac:dyDescent="0.2"/>
  <cols>
    <col min="1" max="19" width="2.7109375" style="86" customWidth="1"/>
    <col min="20" max="20" width="2.7109375" style="87" customWidth="1"/>
    <col min="21" max="33" width="2.7109375" style="86" customWidth="1"/>
    <col min="34" max="34" width="2.85546875" style="86" customWidth="1"/>
    <col min="35" max="35" width="6.28515625" style="86" customWidth="1"/>
    <col min="36" max="36" width="2.5703125" style="86" customWidth="1"/>
    <col min="37" max="37" width="6.28515625" style="86" hidden="1" customWidth="1"/>
    <col min="38" max="46" width="0" style="86" hidden="1" customWidth="1"/>
    <col min="47" max="16384" width="2.5703125" style="86" hidden="1"/>
  </cols>
  <sheetData>
    <row r="1" spans="1:36" s="1" customFormat="1" ht="14.25" customHeight="1" x14ac:dyDescent="0.35">
      <c r="A1" s="117"/>
      <c r="B1" s="117"/>
      <c r="C1" s="117"/>
      <c r="D1" s="117"/>
      <c r="E1" s="117"/>
      <c r="F1" s="117"/>
      <c r="G1" s="117"/>
      <c r="H1" s="117"/>
      <c r="I1" s="117"/>
      <c r="J1" s="117"/>
      <c r="K1" s="117"/>
      <c r="L1" s="117"/>
      <c r="M1" s="117"/>
      <c r="N1" s="117"/>
      <c r="O1" s="117"/>
      <c r="P1" s="117"/>
      <c r="Q1" s="117"/>
      <c r="R1" s="117"/>
      <c r="S1" s="118"/>
      <c r="T1" s="118"/>
      <c r="U1" s="119"/>
      <c r="V1" s="119"/>
      <c r="W1" s="119"/>
      <c r="X1" s="119"/>
      <c r="Y1" s="119"/>
      <c r="Z1" s="119"/>
      <c r="AA1" s="119"/>
      <c r="AB1" s="119"/>
      <c r="AC1" s="119"/>
      <c r="AD1" s="119"/>
      <c r="AE1" s="119"/>
      <c r="AF1" s="119"/>
      <c r="AG1" s="119"/>
      <c r="AH1" s="119"/>
      <c r="AI1" s="119"/>
      <c r="AJ1" s="119"/>
    </row>
    <row r="2" spans="1:36" s="1" customFormat="1" ht="14.25" customHeight="1" x14ac:dyDescent="0.35">
      <c r="A2" s="117"/>
      <c r="B2" s="117"/>
      <c r="C2" s="117"/>
      <c r="D2" s="117"/>
      <c r="E2" s="117"/>
      <c r="F2" s="117"/>
      <c r="G2" s="117"/>
      <c r="H2" s="117"/>
      <c r="I2" s="117"/>
      <c r="J2" s="117"/>
      <c r="K2" s="117"/>
      <c r="L2" s="117"/>
      <c r="M2" s="117"/>
      <c r="N2" s="117"/>
      <c r="O2" s="117"/>
      <c r="P2" s="117"/>
      <c r="Q2" s="117"/>
      <c r="R2" s="117"/>
      <c r="S2" s="118"/>
      <c r="T2" s="119"/>
      <c r="U2" s="119"/>
      <c r="V2" s="119"/>
      <c r="W2" s="119"/>
      <c r="X2" s="119"/>
      <c r="Y2" s="119"/>
      <c r="Z2" s="119"/>
      <c r="AA2" s="119"/>
      <c r="AB2" s="119"/>
      <c r="AC2" s="119"/>
      <c r="AD2" s="119"/>
      <c r="AE2" s="119"/>
      <c r="AF2" s="119"/>
      <c r="AG2" s="119"/>
      <c r="AH2" s="119"/>
      <c r="AI2" s="119"/>
      <c r="AJ2" s="119"/>
    </row>
    <row r="3" spans="1:36" s="1" customFormat="1" ht="15" customHeight="1" x14ac:dyDescent="0.35">
      <c r="A3" s="117"/>
      <c r="B3" s="117"/>
      <c r="C3" s="117"/>
      <c r="D3" s="117"/>
      <c r="E3" s="117"/>
      <c r="F3" s="117"/>
      <c r="G3" s="117"/>
      <c r="H3" s="117"/>
      <c r="I3" s="117"/>
      <c r="J3" s="117"/>
      <c r="K3" s="117"/>
      <c r="L3" s="117"/>
      <c r="M3" s="117"/>
      <c r="N3" s="117"/>
      <c r="O3" s="117"/>
      <c r="P3" s="117"/>
      <c r="Q3" s="117"/>
      <c r="R3" s="117"/>
      <c r="S3" s="118"/>
      <c r="T3" s="118"/>
      <c r="U3" s="119"/>
      <c r="V3" s="119"/>
      <c r="W3" s="119"/>
      <c r="X3" s="119"/>
      <c r="Y3" s="119"/>
      <c r="Z3" s="119"/>
      <c r="AA3" s="119"/>
      <c r="AB3" s="119"/>
      <c r="AC3" s="119"/>
      <c r="AD3" s="119"/>
      <c r="AE3" s="119"/>
      <c r="AF3" s="119"/>
      <c r="AG3" s="119"/>
      <c r="AH3" s="119"/>
      <c r="AI3" s="119"/>
      <c r="AJ3" s="119"/>
    </row>
    <row r="4" spans="1:36" s="1" customFormat="1" ht="14.25" customHeight="1" x14ac:dyDescent="0.2">
      <c r="A4" s="117"/>
      <c r="B4" s="117"/>
      <c r="C4" s="117"/>
      <c r="D4" s="117"/>
      <c r="E4" s="117"/>
      <c r="F4" s="117"/>
      <c r="G4" s="117"/>
      <c r="H4" s="117"/>
      <c r="I4" s="117"/>
      <c r="J4" s="117"/>
      <c r="K4" s="117"/>
      <c r="L4" s="117"/>
      <c r="M4" s="117"/>
      <c r="N4" s="117"/>
      <c r="O4" s="117"/>
      <c r="P4" s="117"/>
      <c r="Q4" s="117"/>
      <c r="R4" s="117"/>
      <c r="S4" s="118"/>
      <c r="T4" s="742" t="s">
        <v>568</v>
      </c>
      <c r="U4" s="742"/>
      <c r="V4" s="742"/>
      <c r="W4" s="742"/>
      <c r="X4" s="742"/>
      <c r="Y4" s="742"/>
      <c r="Z4" s="742"/>
      <c r="AA4" s="742"/>
      <c r="AB4" s="742"/>
      <c r="AC4" s="742"/>
      <c r="AD4" s="742"/>
      <c r="AE4" s="742"/>
      <c r="AF4" s="742"/>
      <c r="AG4" s="742"/>
      <c r="AH4" s="742"/>
      <c r="AI4" s="742"/>
      <c r="AJ4" s="742"/>
    </row>
    <row r="5" spans="1:36" s="1" customFormat="1" x14ac:dyDescent="0.2">
      <c r="A5" s="117"/>
      <c r="B5" s="117"/>
      <c r="C5" s="117"/>
      <c r="D5" s="117"/>
      <c r="E5" s="117"/>
      <c r="F5" s="117"/>
      <c r="G5" s="117"/>
      <c r="H5" s="117"/>
      <c r="I5" s="117"/>
      <c r="J5" s="117"/>
      <c r="K5" s="117"/>
      <c r="L5" s="117"/>
      <c r="M5" s="117"/>
      <c r="N5" s="117"/>
      <c r="O5" s="117"/>
      <c r="P5" s="117"/>
      <c r="Q5" s="117"/>
      <c r="R5" s="117"/>
      <c r="S5" s="118"/>
      <c r="T5" s="742"/>
      <c r="U5" s="742"/>
      <c r="V5" s="742"/>
      <c r="W5" s="742"/>
      <c r="X5" s="742"/>
      <c r="Y5" s="742"/>
      <c r="Z5" s="742"/>
      <c r="AA5" s="742"/>
      <c r="AB5" s="742"/>
      <c r="AC5" s="742"/>
      <c r="AD5" s="742"/>
      <c r="AE5" s="742"/>
      <c r="AF5" s="742"/>
      <c r="AG5" s="742"/>
      <c r="AH5" s="742"/>
      <c r="AI5" s="742"/>
      <c r="AJ5" s="742"/>
    </row>
    <row r="6" spans="1:36" s="1" customFormat="1" ht="20.25" x14ac:dyDescent="0.3">
      <c r="A6" s="120" t="s">
        <v>789</v>
      </c>
      <c r="B6" s="118"/>
      <c r="C6" s="118"/>
      <c r="D6" s="118"/>
      <c r="E6" s="118"/>
      <c r="F6" s="117"/>
      <c r="G6" s="117"/>
      <c r="H6" s="117"/>
      <c r="I6" s="117"/>
      <c r="J6" s="117"/>
      <c r="K6" s="117"/>
      <c r="L6" s="117"/>
      <c r="M6" s="117"/>
      <c r="N6" s="117"/>
      <c r="O6" s="117"/>
      <c r="P6" s="117"/>
      <c r="Q6" s="117"/>
      <c r="R6" s="117"/>
      <c r="S6" s="118"/>
      <c r="T6" s="243" t="s">
        <v>562</v>
      </c>
      <c r="U6" s="251" t="s">
        <v>420</v>
      </c>
      <c r="V6" s="244"/>
      <c r="W6" s="244"/>
      <c r="X6" s="244"/>
      <c r="Y6" s="244"/>
      <c r="Z6" s="244"/>
      <c r="AA6" s="244"/>
      <c r="AB6" s="244"/>
      <c r="AC6" s="244"/>
      <c r="AD6" s="244"/>
      <c r="AE6" s="244"/>
      <c r="AF6" s="244"/>
      <c r="AG6" s="244"/>
      <c r="AH6" s="244"/>
      <c r="AI6" s="245"/>
      <c r="AJ6" s="245"/>
    </row>
    <row r="7" spans="1:36" s="1" customFormat="1" ht="14.25" customHeight="1" x14ac:dyDescent="0.2">
      <c r="A7" s="121"/>
      <c r="B7" s="747" t="s">
        <v>606</v>
      </c>
      <c r="C7" s="748"/>
      <c r="D7" s="748"/>
      <c r="E7" s="748"/>
      <c r="F7" s="748"/>
      <c r="G7" s="748"/>
      <c r="H7" s="748"/>
      <c r="I7" s="748"/>
      <c r="J7" s="748"/>
      <c r="K7" s="748"/>
      <c r="L7" s="748"/>
      <c r="M7" s="748"/>
      <c r="N7" s="748"/>
      <c r="O7" s="748"/>
      <c r="P7" s="748"/>
      <c r="Q7" s="748"/>
      <c r="R7" s="748"/>
      <c r="S7" s="118"/>
      <c r="T7" s="246" t="s">
        <v>563</v>
      </c>
      <c r="U7" s="745" t="s">
        <v>421</v>
      </c>
      <c r="V7" s="745"/>
      <c r="W7" s="745"/>
      <c r="X7" s="745"/>
      <c r="Y7" s="745"/>
      <c r="Z7" s="745"/>
      <c r="AA7" s="745"/>
      <c r="AB7" s="745"/>
      <c r="AC7" s="745"/>
      <c r="AD7" s="745"/>
      <c r="AE7" s="745"/>
      <c r="AF7" s="745"/>
      <c r="AG7" s="745"/>
      <c r="AH7" s="745"/>
      <c r="AI7" s="745"/>
      <c r="AJ7" s="745"/>
    </row>
    <row r="8" spans="1:36" s="1" customFormat="1" x14ac:dyDescent="0.2">
      <c r="A8" s="121"/>
      <c r="B8" s="748"/>
      <c r="C8" s="748"/>
      <c r="D8" s="748"/>
      <c r="E8" s="748"/>
      <c r="F8" s="748"/>
      <c r="G8" s="748"/>
      <c r="H8" s="748"/>
      <c r="I8" s="748"/>
      <c r="J8" s="748"/>
      <c r="K8" s="748"/>
      <c r="L8" s="748"/>
      <c r="M8" s="748"/>
      <c r="N8" s="748"/>
      <c r="O8" s="748"/>
      <c r="P8" s="748"/>
      <c r="Q8" s="748"/>
      <c r="R8" s="748"/>
      <c r="S8" s="118"/>
      <c r="T8" s="247"/>
      <c r="U8" s="745"/>
      <c r="V8" s="745"/>
      <c r="W8" s="745"/>
      <c r="X8" s="745"/>
      <c r="Y8" s="745"/>
      <c r="Z8" s="745"/>
      <c r="AA8" s="745"/>
      <c r="AB8" s="745"/>
      <c r="AC8" s="745"/>
      <c r="AD8" s="745"/>
      <c r="AE8" s="745"/>
      <c r="AF8" s="745"/>
      <c r="AG8" s="745"/>
      <c r="AH8" s="745"/>
      <c r="AI8" s="745"/>
      <c r="AJ8" s="745"/>
    </row>
    <row r="9" spans="1:36" s="1" customFormat="1" ht="14.25" customHeight="1" x14ac:dyDescent="0.2">
      <c r="A9" s="121"/>
      <c r="B9" s="310" t="s">
        <v>614</v>
      </c>
      <c r="C9" s="309"/>
      <c r="D9" s="309"/>
      <c r="E9" s="309"/>
      <c r="F9" s="308"/>
      <c r="G9" s="308"/>
      <c r="H9" s="308"/>
      <c r="I9" s="308"/>
      <c r="J9" s="308"/>
      <c r="K9" s="308"/>
      <c r="L9" s="308"/>
      <c r="M9" s="308"/>
      <c r="N9" s="308"/>
      <c r="O9" s="308"/>
      <c r="P9" s="308"/>
      <c r="Q9" s="308"/>
      <c r="R9" s="308"/>
      <c r="S9" s="118"/>
      <c r="T9" s="246" t="s">
        <v>564</v>
      </c>
      <c r="U9" s="745" t="s">
        <v>422</v>
      </c>
      <c r="V9" s="745"/>
      <c r="W9" s="745"/>
      <c r="X9" s="745"/>
      <c r="Y9" s="745"/>
      <c r="Z9" s="745"/>
      <c r="AA9" s="745"/>
      <c r="AB9" s="745"/>
      <c r="AC9" s="745"/>
      <c r="AD9" s="745"/>
      <c r="AE9" s="745"/>
      <c r="AF9" s="745"/>
      <c r="AG9" s="745"/>
      <c r="AH9" s="745"/>
      <c r="AI9" s="745"/>
      <c r="AJ9" s="745"/>
    </row>
    <row r="10" spans="1:36" s="1" customFormat="1" x14ac:dyDescent="0.2">
      <c r="A10" s="121"/>
      <c r="B10" s="310" t="s">
        <v>0</v>
      </c>
      <c r="C10" s="309"/>
      <c r="D10" s="309"/>
      <c r="E10" s="309"/>
      <c r="F10" s="308"/>
      <c r="G10" s="308"/>
      <c r="H10" s="308"/>
      <c r="I10" s="308"/>
      <c r="J10" s="308"/>
      <c r="K10" s="308"/>
      <c r="L10" s="308"/>
      <c r="M10" s="308"/>
      <c r="N10" s="308"/>
      <c r="O10" s="308"/>
      <c r="P10" s="308"/>
      <c r="Q10" s="308"/>
      <c r="R10" s="308"/>
      <c r="S10" s="118"/>
      <c r="T10" s="247"/>
      <c r="U10" s="745"/>
      <c r="V10" s="745"/>
      <c r="W10" s="745"/>
      <c r="X10" s="745"/>
      <c r="Y10" s="745"/>
      <c r="Z10" s="745"/>
      <c r="AA10" s="745"/>
      <c r="AB10" s="745"/>
      <c r="AC10" s="745"/>
      <c r="AD10" s="745"/>
      <c r="AE10" s="745"/>
      <c r="AF10" s="745"/>
      <c r="AG10" s="745"/>
      <c r="AH10" s="745"/>
      <c r="AI10" s="745"/>
      <c r="AJ10" s="745"/>
    </row>
    <row r="11" spans="1:36" s="1" customFormat="1" ht="14.25" customHeight="1" x14ac:dyDescent="0.2">
      <c r="A11" s="121"/>
      <c r="B11" s="310" t="s">
        <v>1</v>
      </c>
      <c r="C11" s="309"/>
      <c r="D11" s="309"/>
      <c r="E11" s="309"/>
      <c r="F11" s="308"/>
      <c r="G11" s="308"/>
      <c r="H11" s="308"/>
      <c r="I11" s="308"/>
      <c r="J11" s="308"/>
      <c r="K11" s="308"/>
      <c r="L11" s="308"/>
      <c r="M11" s="308"/>
      <c r="N11" s="308"/>
      <c r="O11" s="308"/>
      <c r="P11" s="308"/>
      <c r="Q11" s="308"/>
      <c r="R11" s="308"/>
      <c r="S11" s="118"/>
      <c r="T11" s="246" t="s">
        <v>565</v>
      </c>
      <c r="U11" s="746" t="s">
        <v>423</v>
      </c>
      <c r="V11" s="746"/>
      <c r="W11" s="746"/>
      <c r="X11" s="746"/>
      <c r="Y11" s="746"/>
      <c r="Z11" s="746"/>
      <c r="AA11" s="746"/>
      <c r="AB11" s="746"/>
      <c r="AC11" s="746"/>
      <c r="AD11" s="746"/>
      <c r="AE11" s="746"/>
      <c r="AF11" s="746"/>
      <c r="AG11" s="746"/>
      <c r="AH11" s="746"/>
      <c r="AI11" s="746"/>
      <c r="AJ11" s="746"/>
    </row>
    <row r="12" spans="1:36" s="1" customFormat="1" x14ac:dyDescent="0.2">
      <c r="A12" s="117"/>
      <c r="B12" s="118"/>
      <c r="C12" s="118"/>
      <c r="D12" s="118"/>
      <c r="E12" s="118"/>
      <c r="F12" s="118"/>
      <c r="G12" s="118"/>
      <c r="H12" s="118"/>
      <c r="I12" s="118"/>
      <c r="J12" s="118"/>
      <c r="K12" s="118"/>
      <c r="L12" s="118"/>
      <c r="M12" s="118"/>
      <c r="N12" s="118"/>
      <c r="O12" s="118"/>
      <c r="P12" s="118"/>
      <c r="Q12" s="118"/>
      <c r="R12" s="118"/>
      <c r="S12" s="118"/>
      <c r="T12" s="247"/>
      <c r="U12" s="746"/>
      <c r="V12" s="746"/>
      <c r="W12" s="746"/>
      <c r="X12" s="746"/>
      <c r="Y12" s="746"/>
      <c r="Z12" s="746"/>
      <c r="AA12" s="746"/>
      <c r="AB12" s="746"/>
      <c r="AC12" s="746"/>
      <c r="AD12" s="746"/>
      <c r="AE12" s="746"/>
      <c r="AF12" s="746"/>
      <c r="AG12" s="746"/>
      <c r="AH12" s="746"/>
      <c r="AI12" s="746"/>
      <c r="AJ12" s="746"/>
    </row>
    <row r="13" spans="1:36" s="4" customFormat="1" ht="12" x14ac:dyDescent="0.2">
      <c r="A13" s="123"/>
      <c r="B13" s="123"/>
      <c r="C13" s="123"/>
      <c r="D13" s="123"/>
      <c r="E13" s="123"/>
      <c r="F13" s="123"/>
      <c r="G13" s="123"/>
      <c r="H13" s="123"/>
      <c r="I13" s="123"/>
      <c r="J13" s="123"/>
      <c r="K13" s="123"/>
      <c r="L13" s="123"/>
      <c r="M13" s="123"/>
      <c r="N13" s="123"/>
      <c r="O13" s="123"/>
      <c r="P13" s="123"/>
      <c r="Q13" s="123"/>
      <c r="R13" s="123"/>
      <c r="S13" s="123"/>
      <c r="T13" s="248" t="s">
        <v>566</v>
      </c>
      <c r="U13" s="249" t="s">
        <v>567</v>
      </c>
      <c r="V13" s="249"/>
      <c r="W13" s="249"/>
      <c r="X13" s="249"/>
      <c r="Y13" s="249"/>
      <c r="Z13" s="249"/>
      <c r="AA13" s="249"/>
      <c r="AB13" s="249"/>
      <c r="AC13" s="249"/>
      <c r="AD13" s="249"/>
      <c r="AE13" s="249"/>
      <c r="AF13" s="249"/>
      <c r="AG13" s="249"/>
      <c r="AH13" s="249"/>
      <c r="AI13" s="250"/>
      <c r="AJ13" s="250"/>
    </row>
    <row r="14" spans="1:36" s="1" customFormat="1" ht="20.25" x14ac:dyDescent="0.3">
      <c r="A14" s="120" t="s">
        <v>2</v>
      </c>
      <c r="B14" s="118"/>
      <c r="C14" s="118"/>
      <c r="D14" s="118"/>
      <c r="E14" s="118"/>
      <c r="F14" s="118"/>
      <c r="G14" s="118"/>
      <c r="H14" s="118"/>
      <c r="I14" s="118"/>
      <c r="J14" s="118"/>
      <c r="K14" s="118"/>
      <c r="L14" s="118"/>
      <c r="M14" s="118"/>
      <c r="N14" s="118"/>
      <c r="O14" s="118"/>
      <c r="P14" s="118"/>
      <c r="Q14" s="118"/>
      <c r="R14" s="118"/>
      <c r="S14" s="118"/>
      <c r="T14" s="124"/>
      <c r="U14" s="118"/>
      <c r="V14" s="118"/>
      <c r="W14" s="118"/>
      <c r="X14" s="118"/>
      <c r="Y14" s="118"/>
      <c r="Z14" s="118"/>
      <c r="AA14" s="118"/>
      <c r="AB14" s="118"/>
      <c r="AC14" s="118"/>
      <c r="AD14" s="118"/>
      <c r="AE14" s="118"/>
      <c r="AF14" s="118"/>
      <c r="AG14" s="118"/>
      <c r="AH14" s="118"/>
      <c r="AI14" s="125"/>
      <c r="AJ14" s="125"/>
    </row>
    <row r="15" spans="1:36" s="1" customFormat="1" x14ac:dyDescent="0.2">
      <c r="A15" s="738" t="str">
        <f>T('Pre-approval Application'!$A$15)</f>
        <v/>
      </c>
      <c r="B15" s="738"/>
      <c r="C15" s="738"/>
      <c r="D15" s="738"/>
      <c r="E15" s="738"/>
      <c r="F15" s="738"/>
      <c r="G15" s="738"/>
      <c r="H15" s="738"/>
      <c r="I15" s="738"/>
      <c r="J15" s="738"/>
      <c r="K15" s="738"/>
      <c r="L15" s="738"/>
      <c r="M15" s="738"/>
      <c r="N15" s="738"/>
      <c r="O15" s="738"/>
      <c r="P15" s="738"/>
      <c r="Q15" s="738"/>
      <c r="R15" s="738"/>
      <c r="S15" s="372"/>
      <c r="T15" s="741" t="str">
        <f>T('Pre-approval Application'!$T$15)</f>
        <v/>
      </c>
      <c r="U15" s="741"/>
      <c r="V15" s="741"/>
      <c r="W15" s="741"/>
      <c r="X15" s="741"/>
      <c r="Y15" s="373"/>
      <c r="Z15" s="741" t="str">
        <f>T('Pre-approval Application'!$Z$15)</f>
        <v/>
      </c>
      <c r="AA15" s="741"/>
      <c r="AB15" s="741"/>
      <c r="AC15" s="741"/>
      <c r="AD15" s="741"/>
      <c r="AE15" s="373"/>
      <c r="AF15" s="741" t="str">
        <f>T('Pre-approval Application'!$AF$15)</f>
        <v/>
      </c>
      <c r="AG15" s="741"/>
      <c r="AH15" s="741"/>
      <c r="AI15" s="741"/>
      <c r="AJ15" s="741"/>
    </row>
    <row r="16" spans="1:36" s="13" customFormat="1" ht="12" x14ac:dyDescent="0.25">
      <c r="A16" s="127" t="s">
        <v>3</v>
      </c>
      <c r="B16" s="127"/>
      <c r="C16" s="127"/>
      <c r="D16" s="127"/>
      <c r="E16" s="127"/>
      <c r="F16" s="127"/>
      <c r="G16" s="127"/>
      <c r="H16" s="127"/>
      <c r="I16" s="127"/>
      <c r="J16" s="127"/>
      <c r="K16" s="127"/>
      <c r="L16" s="127"/>
      <c r="M16" s="127"/>
      <c r="N16" s="127"/>
      <c r="O16" s="127"/>
      <c r="P16" s="127"/>
      <c r="Q16" s="127"/>
      <c r="R16" s="127"/>
      <c r="S16" s="126"/>
      <c r="T16" s="127" t="s">
        <v>620</v>
      </c>
      <c r="U16" s="126"/>
      <c r="V16" s="126"/>
      <c r="W16" s="126"/>
      <c r="X16" s="126"/>
      <c r="Y16" s="126"/>
      <c r="Z16" s="126" t="s">
        <v>621</v>
      </c>
      <c r="AA16" s="126"/>
      <c r="AB16" s="126"/>
      <c r="AC16" s="126"/>
      <c r="AD16" s="126"/>
      <c r="AE16" s="126"/>
      <c r="AF16" s="126" t="s">
        <v>622</v>
      </c>
      <c r="AG16" s="126"/>
      <c r="AH16" s="126"/>
      <c r="AI16" s="128"/>
      <c r="AJ16" s="128"/>
    </row>
    <row r="17" spans="1:36" s="1" customFormat="1" x14ac:dyDescent="0.2">
      <c r="A17" s="738" t="str">
        <f>T('Pre-approval Application'!$A$17)</f>
        <v/>
      </c>
      <c r="B17" s="738"/>
      <c r="C17" s="738"/>
      <c r="D17" s="738"/>
      <c r="E17" s="738"/>
      <c r="F17" s="738"/>
      <c r="G17" s="738"/>
      <c r="H17" s="738"/>
      <c r="I17" s="738"/>
      <c r="J17" s="738"/>
      <c r="K17" s="738"/>
      <c r="L17" s="738"/>
      <c r="M17" s="738"/>
      <c r="N17" s="738"/>
      <c r="O17" s="738"/>
      <c r="P17" s="738"/>
      <c r="Q17" s="738"/>
      <c r="R17" s="738"/>
      <c r="S17" s="372"/>
      <c r="T17" s="743" t="str">
        <f>IF(ISBLANK('Pre-approval Application'!T17),"",'Pre-approval Application'!T17)</f>
        <v/>
      </c>
      <c r="U17" s="743"/>
      <c r="V17" s="372"/>
      <c r="W17" s="743" t="str">
        <f>IF(ISBLANK('Pre-approval Application'!W17),"",'Pre-approval Application'!W17)</f>
        <v/>
      </c>
      <c r="X17" s="743"/>
      <c r="Y17" s="372"/>
      <c r="Z17" s="738" t="str">
        <f>T('Pre-approval Application'!Z17)</f>
        <v>Washington</v>
      </c>
      <c r="AA17" s="738"/>
      <c r="AB17" s="738"/>
      <c r="AC17" s="738"/>
      <c r="AD17" s="738"/>
      <c r="AE17" s="372"/>
      <c r="AF17" s="738" t="str">
        <f>T('Pre-approval Application'!AF17)</f>
        <v>DC</v>
      </c>
      <c r="AG17" s="738"/>
      <c r="AH17" s="372"/>
      <c r="AI17" s="744" t="str">
        <f>IF(ISBLANK('Pre-approval Application'!AI17),"",'Pre-approval Application'!AI17)</f>
        <v/>
      </c>
      <c r="AJ17" s="744"/>
    </row>
    <row r="18" spans="1:36" s="13" customFormat="1" ht="12" x14ac:dyDescent="0.25">
      <c r="A18" s="126" t="s">
        <v>4</v>
      </c>
      <c r="B18" s="126"/>
      <c r="C18" s="126"/>
      <c r="D18" s="126"/>
      <c r="E18" s="126"/>
      <c r="F18" s="126"/>
      <c r="G18" s="126"/>
      <c r="H18" s="126"/>
      <c r="I18" s="126"/>
      <c r="J18" s="126"/>
      <c r="K18" s="126"/>
      <c r="L18" s="126"/>
      <c r="M18" s="126"/>
      <c r="N18" s="126"/>
      <c r="O18" s="126"/>
      <c r="P18" s="126"/>
      <c r="Q18" s="126"/>
      <c r="R18" s="126"/>
      <c r="S18" s="126"/>
      <c r="T18" s="126" t="s">
        <v>14</v>
      </c>
      <c r="U18" s="126"/>
      <c r="V18" s="126"/>
      <c r="W18" s="127" t="s">
        <v>10</v>
      </c>
      <c r="X18" s="126"/>
      <c r="Y18" s="126"/>
      <c r="Z18" s="127" t="s">
        <v>5</v>
      </c>
      <c r="AA18" s="126"/>
      <c r="AB18" s="126"/>
      <c r="AC18" s="126"/>
      <c r="AD18" s="126"/>
      <c r="AE18" s="126"/>
      <c r="AF18" s="126" t="s">
        <v>7</v>
      </c>
      <c r="AG18" s="126"/>
      <c r="AH18" s="126"/>
      <c r="AI18" s="128" t="s">
        <v>9</v>
      </c>
      <c r="AJ18" s="128"/>
    </row>
    <row r="19" spans="1:36" s="1" customFormat="1" x14ac:dyDescent="0.2">
      <c r="A19" s="738" t="str">
        <f>T('Pre-approval Application'!$A$19)</f>
        <v/>
      </c>
      <c r="B19" s="738"/>
      <c r="C19" s="738"/>
      <c r="D19" s="738"/>
      <c r="E19" s="738"/>
      <c r="F19" s="738"/>
      <c r="G19" s="738"/>
      <c r="H19" s="738"/>
      <c r="I19" s="738"/>
      <c r="J19" s="738"/>
      <c r="K19" s="738"/>
      <c r="L19" s="738"/>
      <c r="M19" s="738"/>
      <c r="N19" s="738"/>
      <c r="O19" s="738"/>
      <c r="P19" s="738"/>
      <c r="Q19" s="738"/>
      <c r="R19" s="738"/>
      <c r="S19" s="372"/>
      <c r="T19" s="743" t="str">
        <f>IF(ISBLANK('Pre-approval Application'!T19),"",'Pre-approval Application'!T19)</f>
        <v/>
      </c>
      <c r="U19" s="743"/>
      <c r="V19" s="372"/>
      <c r="W19" s="743" t="str">
        <f>IF(ISBLANK('Pre-approval Application'!W19),"",'Pre-approval Application'!W19)</f>
        <v/>
      </c>
      <c r="X19" s="743"/>
      <c r="Y19" s="372"/>
      <c r="Z19" s="738" t="str">
        <f>T('Pre-approval Application'!Z19)</f>
        <v/>
      </c>
      <c r="AA19" s="738"/>
      <c r="AB19" s="738"/>
      <c r="AC19" s="738"/>
      <c r="AD19" s="738"/>
      <c r="AE19" s="372"/>
      <c r="AF19" s="738" t="str">
        <f>T('Pre-approval Application'!AF19)</f>
        <v/>
      </c>
      <c r="AG19" s="738"/>
      <c r="AH19" s="372"/>
      <c r="AI19" s="744" t="str">
        <f>IF(ISBLANK('Pre-approval Application'!AI19),"",'Pre-approval Application'!AI19)</f>
        <v/>
      </c>
      <c r="AJ19" s="744"/>
    </row>
    <row r="20" spans="1:36" s="14" customFormat="1" ht="12" x14ac:dyDescent="0.2">
      <c r="A20" s="129" t="s">
        <v>16</v>
      </c>
      <c r="B20" s="129"/>
      <c r="C20" s="129"/>
      <c r="D20" s="129"/>
      <c r="E20" s="129"/>
      <c r="F20" s="129"/>
      <c r="G20" s="129"/>
      <c r="H20" s="129"/>
      <c r="I20" s="129"/>
      <c r="J20" s="129"/>
      <c r="K20" s="129"/>
      <c r="L20" s="129"/>
      <c r="M20" s="129"/>
      <c r="N20" s="129"/>
      <c r="O20" s="129"/>
      <c r="P20" s="129"/>
      <c r="Q20" s="129"/>
      <c r="R20" s="129"/>
      <c r="S20" s="129"/>
      <c r="T20" s="126" t="s">
        <v>14</v>
      </c>
      <c r="U20" s="129"/>
      <c r="V20" s="129"/>
      <c r="W20" s="127" t="s">
        <v>10</v>
      </c>
      <c r="X20" s="126"/>
      <c r="Y20" s="126"/>
      <c r="Z20" s="127" t="s">
        <v>5</v>
      </c>
      <c r="AA20" s="126"/>
      <c r="AB20" s="126"/>
      <c r="AC20" s="126"/>
      <c r="AD20" s="126"/>
      <c r="AE20" s="129"/>
      <c r="AF20" s="126" t="s">
        <v>7</v>
      </c>
      <c r="AG20" s="126"/>
      <c r="AH20" s="126"/>
      <c r="AI20" s="128" t="s">
        <v>9</v>
      </c>
      <c r="AJ20" s="128"/>
    </row>
    <row r="21" spans="1:36" s="1" customFormat="1" x14ac:dyDescent="0.2">
      <c r="A21" s="738" t="str">
        <f>IF(ISBLANK('Pre-approval Application'!A21),"",'Pre-approval Application'!A21)</f>
        <v/>
      </c>
      <c r="B21" s="738"/>
      <c r="C21" s="738"/>
      <c r="D21" s="738"/>
      <c r="E21" s="738"/>
      <c r="F21" s="738"/>
      <c r="G21" s="738"/>
      <c r="H21" s="738"/>
      <c r="I21" s="738"/>
      <c r="J21" s="372"/>
      <c r="K21" s="373"/>
      <c r="L21" s="373"/>
      <c r="M21" s="373"/>
      <c r="N21" s="373"/>
      <c r="O21" s="373"/>
      <c r="P21" s="373"/>
      <c r="Q21" s="373"/>
      <c r="R21" s="373"/>
      <c r="S21" s="372"/>
      <c r="T21" s="738" t="str">
        <f>T('Pre-approval Application'!$T$21)</f>
        <v/>
      </c>
      <c r="U21" s="738"/>
      <c r="V21" s="738"/>
      <c r="W21" s="738"/>
      <c r="X21" s="738"/>
      <c r="Y21" s="738"/>
      <c r="Z21" s="738"/>
      <c r="AA21" s="738"/>
      <c r="AB21" s="738"/>
      <c r="AC21" s="738"/>
      <c r="AD21" s="738"/>
      <c r="AE21" s="738"/>
      <c r="AF21" s="738"/>
      <c r="AG21" s="738"/>
      <c r="AH21" s="738"/>
      <c r="AI21" s="738"/>
      <c r="AJ21" s="738"/>
    </row>
    <row r="22" spans="1:36" s="14" customFormat="1" ht="12" x14ac:dyDescent="0.2">
      <c r="A22" s="129" t="s">
        <v>11</v>
      </c>
      <c r="B22" s="129"/>
      <c r="C22" s="129"/>
      <c r="D22" s="129"/>
      <c r="E22" s="129"/>
      <c r="F22" s="129"/>
      <c r="G22" s="129"/>
      <c r="H22" s="129"/>
      <c r="I22" s="129"/>
      <c r="J22" s="129"/>
      <c r="K22" s="130"/>
      <c r="L22" s="130"/>
      <c r="M22" s="130"/>
      <c r="N22" s="130"/>
      <c r="O22" s="130"/>
      <c r="P22" s="130"/>
      <c r="Q22" s="130"/>
      <c r="R22" s="130"/>
      <c r="S22" s="129"/>
      <c r="T22" s="130" t="s">
        <v>13</v>
      </c>
      <c r="U22" s="129"/>
      <c r="V22" s="129"/>
      <c r="W22" s="129"/>
      <c r="X22" s="129"/>
      <c r="Y22" s="129"/>
      <c r="Z22" s="129"/>
      <c r="AA22" s="129"/>
      <c r="AB22" s="129"/>
      <c r="AC22" s="129"/>
      <c r="AD22" s="129"/>
      <c r="AE22" s="129"/>
      <c r="AF22" s="129"/>
      <c r="AG22" s="129"/>
      <c r="AH22" s="129"/>
      <c r="AI22" s="131"/>
      <c r="AJ22" s="131"/>
    </row>
    <row r="23" spans="1:36" s="1" customFormat="1" x14ac:dyDescent="0.2">
      <c r="A23" s="738" t="str">
        <f>IF(ISBLANK('Pre-approval Application'!A23),"",'Pre-approval Application'!A23)</f>
        <v/>
      </c>
      <c r="B23" s="738"/>
      <c r="C23" s="738"/>
      <c r="D23" s="738"/>
      <c r="E23" s="738"/>
      <c r="F23" s="738"/>
      <c r="G23" s="738"/>
      <c r="H23" s="738"/>
      <c r="I23" s="738"/>
      <c r="J23" s="372"/>
      <c r="K23" s="738" t="str">
        <f>T('Pre-approval Application'!K23)</f>
        <v/>
      </c>
      <c r="L23" s="738"/>
      <c r="M23" s="738"/>
      <c r="N23" s="738"/>
      <c r="O23" s="738"/>
      <c r="P23" s="738"/>
      <c r="Q23" s="738"/>
      <c r="R23" s="738"/>
      <c r="S23" s="738"/>
      <c r="T23" s="738"/>
      <c r="U23" s="738"/>
      <c r="V23" s="738"/>
      <c r="W23" s="738"/>
      <c r="X23" s="738"/>
      <c r="Y23" s="738"/>
      <c r="Z23" s="738"/>
      <c r="AA23" s="738"/>
      <c r="AB23" s="738"/>
      <c r="AC23" s="738"/>
      <c r="AD23" s="738"/>
      <c r="AE23" s="738"/>
      <c r="AF23" s="738"/>
      <c r="AG23" s="738"/>
      <c r="AH23" s="738"/>
      <c r="AI23" s="738"/>
      <c r="AJ23" s="738"/>
    </row>
    <row r="24" spans="1:36" s="14" customFormat="1" ht="12" x14ac:dyDescent="0.2">
      <c r="A24" s="129" t="s">
        <v>17</v>
      </c>
      <c r="B24" s="129"/>
      <c r="C24" s="129"/>
      <c r="D24" s="129"/>
      <c r="E24" s="129"/>
      <c r="F24" s="129"/>
      <c r="G24" s="129"/>
      <c r="H24" s="129"/>
      <c r="I24" s="129"/>
      <c r="J24" s="129"/>
      <c r="K24" s="129" t="s">
        <v>15</v>
      </c>
      <c r="L24" s="129"/>
      <c r="M24" s="129"/>
      <c r="N24" s="129"/>
      <c r="O24" s="129"/>
      <c r="P24" s="129"/>
      <c r="Q24" s="129"/>
      <c r="R24" s="129"/>
      <c r="S24" s="129"/>
      <c r="T24" s="130"/>
      <c r="U24" s="129"/>
      <c r="V24" s="129"/>
      <c r="W24" s="129"/>
      <c r="X24" s="129"/>
      <c r="Y24" s="129"/>
      <c r="Z24" s="129"/>
      <c r="AA24" s="129"/>
      <c r="AB24" s="129"/>
      <c r="AC24" s="129"/>
      <c r="AD24" s="129"/>
      <c r="AE24" s="129"/>
      <c r="AF24" s="129"/>
      <c r="AG24" s="129"/>
      <c r="AH24" s="129"/>
      <c r="AI24" s="131"/>
      <c r="AJ24" s="131"/>
    </row>
    <row r="25" spans="1:36" s="1" customFormat="1" ht="14.25" customHeight="1" x14ac:dyDescent="0.2">
      <c r="A25" s="738" t="str">
        <f>IF(ISBLANK('Pre-approval Application'!A25),"",'Pre-approval Application'!A25)</f>
        <v/>
      </c>
      <c r="B25" s="738"/>
      <c r="C25" s="738"/>
      <c r="D25" s="738"/>
      <c r="E25" s="738"/>
      <c r="F25" s="738"/>
      <c r="G25" s="738"/>
      <c r="H25" s="738"/>
      <c r="I25" s="738"/>
      <c r="J25" s="372"/>
      <c r="K25" s="738" t="str">
        <f>IF(ISBLANK('Pre-approval Application'!K25),"",'Pre-approval Application'!K25)</f>
        <v/>
      </c>
      <c r="L25" s="738"/>
      <c r="M25" s="738"/>
      <c r="N25" s="738"/>
      <c r="O25" s="738"/>
      <c r="P25" s="738"/>
      <c r="Q25" s="738"/>
      <c r="R25" s="738"/>
      <c r="S25" s="372"/>
      <c r="T25" s="740" t="str">
        <f>IF(ISBLANK('Pre-approval Application'!T25),"",'Pre-approval Application'!T25)</f>
        <v/>
      </c>
      <c r="U25" s="740"/>
      <c r="V25" s="740"/>
      <c r="W25" s="740"/>
      <c r="X25" s="740"/>
      <c r="Y25" s="374"/>
      <c r="Z25" s="738" t="str">
        <f>T('Pre-approval Application'!Z25)</f>
        <v/>
      </c>
      <c r="AA25" s="738"/>
      <c r="AB25" s="738"/>
      <c r="AC25" s="738"/>
      <c r="AD25" s="738"/>
      <c r="AE25" s="738"/>
      <c r="AF25" s="738"/>
      <c r="AG25" s="738"/>
      <c r="AH25" s="738"/>
      <c r="AI25" s="738"/>
      <c r="AJ25" s="738"/>
    </row>
    <row r="26" spans="1:36" s="14" customFormat="1" ht="12" x14ac:dyDescent="0.2">
      <c r="A26" s="132" t="s">
        <v>18</v>
      </c>
      <c r="B26" s="132"/>
      <c r="C26" s="132"/>
      <c r="D26" s="132"/>
      <c r="E26" s="132"/>
      <c r="F26" s="132"/>
      <c r="G26" s="132"/>
      <c r="H26" s="132"/>
      <c r="I26" s="132"/>
      <c r="J26" s="132"/>
      <c r="K26" s="132" t="s">
        <v>127</v>
      </c>
      <c r="L26" s="132"/>
      <c r="M26" s="132"/>
      <c r="N26" s="132"/>
      <c r="O26" s="132"/>
      <c r="P26" s="132"/>
      <c r="Q26" s="132"/>
      <c r="R26" s="132"/>
      <c r="S26" s="132"/>
      <c r="T26" s="132" t="s">
        <v>635</v>
      </c>
      <c r="U26" s="132"/>
      <c r="V26" s="132"/>
      <c r="W26" s="132"/>
      <c r="X26" s="132"/>
      <c r="Y26" s="130"/>
      <c r="Z26" s="130" t="s">
        <v>291</v>
      </c>
      <c r="AA26" s="130"/>
      <c r="AB26" s="133"/>
      <c r="AC26" s="133"/>
      <c r="AD26" s="133"/>
      <c r="AE26" s="133"/>
      <c r="AF26" s="133"/>
      <c r="AG26" s="133"/>
      <c r="AH26" s="133"/>
      <c r="AI26" s="133"/>
      <c r="AJ26" s="133"/>
    </row>
    <row r="27" spans="1:36" s="14" customFormat="1" ht="12" x14ac:dyDescent="0.2">
      <c r="A27" s="132"/>
      <c r="B27" s="132"/>
      <c r="C27" s="132"/>
      <c r="D27" s="132"/>
      <c r="E27" s="132"/>
      <c r="F27" s="132"/>
      <c r="G27" s="132"/>
      <c r="H27" s="132"/>
      <c r="I27" s="132"/>
      <c r="J27" s="132"/>
      <c r="K27" s="132"/>
      <c r="L27" s="132"/>
      <c r="M27" s="132"/>
      <c r="N27" s="132"/>
      <c r="O27" s="132"/>
      <c r="P27" s="132"/>
      <c r="Q27" s="132"/>
      <c r="R27" s="132"/>
      <c r="S27" s="132"/>
      <c r="T27" s="133"/>
      <c r="U27" s="133"/>
      <c r="V27" s="133"/>
      <c r="W27" s="133"/>
      <c r="X27" s="133"/>
      <c r="Y27" s="133"/>
      <c r="Z27" s="133"/>
      <c r="AA27" s="133"/>
      <c r="AB27" s="133"/>
      <c r="AC27" s="133"/>
      <c r="AD27" s="133"/>
      <c r="AE27" s="133"/>
      <c r="AF27" s="133"/>
      <c r="AG27" s="133"/>
      <c r="AH27" s="133"/>
      <c r="AI27" s="133"/>
      <c r="AJ27" s="133"/>
    </row>
    <row r="28" spans="1:36" s="14" customFormat="1" ht="20.25" x14ac:dyDescent="0.3">
      <c r="A28" s="120" t="s">
        <v>21</v>
      </c>
      <c r="B28" s="132"/>
      <c r="C28" s="132"/>
      <c r="D28" s="132"/>
      <c r="E28" s="132"/>
      <c r="F28" s="132"/>
      <c r="G28" s="132"/>
      <c r="H28" s="132"/>
      <c r="I28" s="132"/>
      <c r="J28" s="132"/>
      <c r="K28" s="132"/>
      <c r="L28" s="132"/>
      <c r="M28" s="132"/>
      <c r="N28" s="132"/>
      <c r="O28" s="132"/>
      <c r="P28" s="132"/>
      <c r="Q28" s="132"/>
      <c r="R28" s="132"/>
      <c r="S28" s="132"/>
      <c r="T28" s="134"/>
      <c r="U28" s="134"/>
      <c r="V28" s="134"/>
      <c r="W28" s="134"/>
      <c r="X28" s="134"/>
      <c r="Y28" s="134"/>
      <c r="Z28" s="134"/>
      <c r="AA28" s="134"/>
      <c r="AB28" s="134"/>
      <c r="AC28" s="134"/>
      <c r="AD28" s="134"/>
      <c r="AE28" s="134"/>
      <c r="AF28" s="134"/>
      <c r="AG28" s="134"/>
      <c r="AH28" s="134"/>
      <c r="AI28" s="135"/>
      <c r="AJ28" s="135"/>
    </row>
    <row r="29" spans="1:36" s="14" customFormat="1" ht="12.75" x14ac:dyDescent="0.2">
      <c r="A29" s="738" t="str">
        <f>T('Pre-approval Application'!$A$29)</f>
        <v/>
      </c>
      <c r="B29" s="738"/>
      <c r="C29" s="738"/>
      <c r="D29" s="738"/>
      <c r="E29" s="738"/>
      <c r="F29" s="738"/>
      <c r="G29" s="738"/>
      <c r="H29" s="738"/>
      <c r="I29" s="738"/>
      <c r="J29" s="738"/>
      <c r="K29" s="738"/>
      <c r="L29" s="738"/>
      <c r="M29" s="738"/>
      <c r="N29" s="738"/>
      <c r="O29" s="738"/>
      <c r="P29" s="738"/>
      <c r="Q29" s="738"/>
      <c r="R29" s="738"/>
      <c r="S29" s="375"/>
      <c r="T29" s="741" t="str">
        <f>T('Pre-approval Application'!$T$29)</f>
        <v/>
      </c>
      <c r="U29" s="741"/>
      <c r="V29" s="741"/>
      <c r="W29" s="741"/>
      <c r="X29" s="741"/>
      <c r="Y29" s="373"/>
      <c r="Z29" s="741" t="str">
        <f>T('Pre-approval Application'!$Z$29)</f>
        <v/>
      </c>
      <c r="AA29" s="741"/>
      <c r="AB29" s="741"/>
      <c r="AC29" s="741"/>
      <c r="AD29" s="741"/>
      <c r="AE29" s="373"/>
      <c r="AF29" s="741" t="str">
        <f>T('Pre-approval Application'!$AF$29)</f>
        <v/>
      </c>
      <c r="AG29" s="741"/>
      <c r="AH29" s="741"/>
      <c r="AI29" s="741"/>
      <c r="AJ29" s="741"/>
    </row>
    <row r="30" spans="1:36" s="14" customFormat="1" ht="12" x14ac:dyDescent="0.2">
      <c r="A30" s="136" t="s">
        <v>22</v>
      </c>
      <c r="B30" s="136"/>
      <c r="C30" s="136"/>
      <c r="D30" s="136"/>
      <c r="E30" s="136"/>
      <c r="F30" s="136"/>
      <c r="G30" s="136"/>
      <c r="H30" s="136"/>
      <c r="I30" s="136"/>
      <c r="J30" s="136"/>
      <c r="K30" s="136"/>
      <c r="L30" s="136"/>
      <c r="M30" s="136"/>
      <c r="N30" s="136"/>
      <c r="O30" s="136"/>
      <c r="P30" s="136"/>
      <c r="Q30" s="136"/>
      <c r="R30" s="136"/>
      <c r="S30" s="136"/>
      <c r="T30" s="312" t="s">
        <v>620</v>
      </c>
      <c r="U30" s="13"/>
      <c r="V30" s="13"/>
      <c r="W30" s="13"/>
      <c r="X30" s="13"/>
      <c r="Y30" s="13"/>
      <c r="Z30" s="13" t="s">
        <v>621</v>
      </c>
      <c r="AA30" s="13"/>
      <c r="AB30" s="13"/>
      <c r="AC30" s="13"/>
      <c r="AD30" s="13"/>
      <c r="AE30" s="13"/>
      <c r="AF30" s="13" t="s">
        <v>622</v>
      </c>
      <c r="AG30" s="13"/>
      <c r="AH30" s="13"/>
      <c r="AI30" s="35"/>
      <c r="AJ30" s="35"/>
    </row>
    <row r="31" spans="1:36" s="1" customFormat="1" x14ac:dyDescent="0.2">
      <c r="A31" s="738" t="str">
        <f>IF(ISBLANK('Pre-approval Application'!$A$31),"",'Pre-approval Application'!$A$31)</f>
        <v/>
      </c>
      <c r="B31" s="738"/>
      <c r="C31" s="738"/>
      <c r="D31" s="738"/>
      <c r="E31" s="738"/>
      <c r="F31" s="738"/>
      <c r="G31" s="738"/>
      <c r="H31" s="738"/>
      <c r="I31" s="738"/>
      <c r="J31" s="375"/>
      <c r="K31" s="738" t="str">
        <f>IF(ISBLANK('Pre-approval Application'!$K$31),"",'Pre-approval Application'!$K$31)</f>
        <v/>
      </c>
      <c r="L31" s="738"/>
      <c r="M31" s="738"/>
      <c r="N31" s="738"/>
      <c r="O31" s="738"/>
      <c r="P31" s="738"/>
      <c r="Q31" s="738"/>
      <c r="R31" s="738"/>
      <c r="S31" s="375"/>
      <c r="T31" s="738" t="str">
        <f>T('Pre-approval Application'!$T$31)</f>
        <v/>
      </c>
      <c r="U31" s="738"/>
      <c r="V31" s="738"/>
      <c r="W31" s="738"/>
      <c r="X31" s="738"/>
      <c r="Y31" s="738"/>
      <c r="Z31" s="738"/>
      <c r="AA31" s="738"/>
      <c r="AB31" s="738"/>
      <c r="AC31" s="738"/>
      <c r="AD31" s="738"/>
      <c r="AE31" s="738"/>
      <c r="AF31" s="738"/>
      <c r="AG31" s="738"/>
      <c r="AH31" s="738"/>
      <c r="AI31" s="738"/>
      <c r="AJ31" s="738"/>
    </row>
    <row r="32" spans="1:36" s="14" customFormat="1" ht="12" x14ac:dyDescent="0.2">
      <c r="A32" s="132" t="s">
        <v>11</v>
      </c>
      <c r="B32" s="132"/>
      <c r="C32" s="132"/>
      <c r="D32" s="132"/>
      <c r="E32" s="132"/>
      <c r="F32" s="132"/>
      <c r="G32" s="132"/>
      <c r="H32" s="132"/>
      <c r="I32" s="132"/>
      <c r="J32" s="132"/>
      <c r="K32" s="132" t="s">
        <v>12</v>
      </c>
      <c r="L32" s="132"/>
      <c r="M32" s="132"/>
      <c r="N32" s="132"/>
      <c r="O32" s="132"/>
      <c r="P32" s="132"/>
      <c r="Q32" s="132"/>
      <c r="R32" s="132"/>
      <c r="S32" s="132"/>
      <c r="T32" s="138" t="s">
        <v>13</v>
      </c>
      <c r="U32" s="132"/>
      <c r="V32" s="132"/>
      <c r="W32" s="132"/>
      <c r="X32" s="132"/>
      <c r="Y32" s="132"/>
      <c r="Z32" s="132"/>
      <c r="AA32" s="132"/>
      <c r="AB32" s="132"/>
      <c r="AC32" s="132"/>
      <c r="AD32" s="132"/>
      <c r="AE32" s="132"/>
      <c r="AF32" s="132"/>
      <c r="AG32" s="132"/>
      <c r="AH32" s="132"/>
      <c r="AI32" s="139"/>
      <c r="AJ32" s="139"/>
    </row>
    <row r="33" spans="1:36" s="4" customFormat="1" ht="12" x14ac:dyDescent="0.2">
      <c r="A33" s="123"/>
      <c r="B33" s="123"/>
      <c r="C33" s="123"/>
      <c r="D33" s="123"/>
      <c r="E33" s="123"/>
      <c r="F33" s="123"/>
      <c r="G33" s="123"/>
      <c r="H33" s="123"/>
      <c r="I33" s="123"/>
      <c r="J33" s="123"/>
      <c r="K33" s="123"/>
      <c r="L33" s="123"/>
      <c r="M33" s="123"/>
      <c r="N33" s="123"/>
      <c r="O33" s="123"/>
      <c r="P33" s="123"/>
      <c r="Q33" s="123"/>
      <c r="R33" s="123"/>
      <c r="S33" s="123"/>
      <c r="T33" s="140"/>
      <c r="U33" s="140"/>
      <c r="V33" s="140"/>
      <c r="W33" s="140"/>
      <c r="X33" s="140"/>
      <c r="Y33" s="140"/>
      <c r="Z33" s="140"/>
      <c r="AA33" s="140"/>
      <c r="AB33" s="140"/>
      <c r="AC33" s="140"/>
      <c r="AD33" s="140"/>
      <c r="AE33" s="140"/>
      <c r="AF33" s="140"/>
      <c r="AG33" s="140"/>
      <c r="AH33" s="140"/>
      <c r="AI33" s="141"/>
      <c r="AJ33" s="141"/>
    </row>
    <row r="34" spans="1:36" s="1" customFormat="1" ht="20.25" x14ac:dyDescent="0.3">
      <c r="A34" s="120" t="s">
        <v>19</v>
      </c>
      <c r="B34" s="118"/>
      <c r="C34" s="118"/>
      <c r="D34" s="118"/>
      <c r="E34" s="118"/>
      <c r="F34" s="118"/>
      <c r="G34" s="118"/>
      <c r="H34" s="118"/>
      <c r="I34" s="118"/>
      <c r="J34" s="118"/>
      <c r="K34" s="118"/>
      <c r="L34" s="118"/>
      <c r="M34" s="118"/>
      <c r="N34" s="118"/>
      <c r="O34" s="118"/>
      <c r="P34" s="118"/>
      <c r="Q34" s="118"/>
      <c r="R34" s="118"/>
      <c r="S34" s="118"/>
      <c r="T34" s="124"/>
      <c r="U34" s="118"/>
      <c r="V34" s="118"/>
      <c r="W34" s="118"/>
      <c r="X34" s="124"/>
      <c r="Y34" s="124"/>
      <c r="Z34" s="124"/>
      <c r="AA34" s="124"/>
      <c r="AB34" s="124"/>
      <c r="AC34" s="124"/>
      <c r="AD34" s="124"/>
      <c r="AE34" s="124"/>
      <c r="AF34" s="124"/>
      <c r="AG34" s="124"/>
      <c r="AH34" s="124"/>
      <c r="AI34" s="142"/>
      <c r="AJ34" s="142"/>
    </row>
    <row r="35" spans="1:36" s="9" customFormat="1" ht="12" x14ac:dyDescent="0.2">
      <c r="A35" s="143"/>
      <c r="B35" s="143"/>
      <c r="C35" s="144"/>
      <c r="D35" s="144"/>
      <c r="E35" s="144"/>
      <c r="F35" s="144"/>
      <c r="G35" s="144"/>
      <c r="H35" s="144"/>
      <c r="I35" s="144"/>
      <c r="J35" s="144"/>
      <c r="K35" s="144"/>
      <c r="L35" s="144"/>
      <c r="M35" s="144"/>
      <c r="N35" s="144"/>
      <c r="O35" s="144"/>
      <c r="P35" s="144"/>
      <c r="Q35" s="144"/>
      <c r="R35" s="144"/>
      <c r="S35" s="144"/>
      <c r="T35" s="145"/>
      <c r="U35" s="144"/>
      <c r="V35" s="144"/>
      <c r="W35" s="144"/>
      <c r="X35" s="144"/>
      <c r="Y35" s="144"/>
      <c r="Z35" s="144"/>
      <c r="AA35" s="144"/>
      <c r="AB35" s="144"/>
      <c r="AC35" s="144"/>
      <c r="AD35" s="144"/>
      <c r="AE35" s="144"/>
      <c r="AF35" s="144"/>
      <c r="AG35" s="144"/>
      <c r="AH35" s="144"/>
      <c r="AI35" s="146"/>
      <c r="AJ35" s="146"/>
    </row>
    <row r="36" spans="1:36" s="4" customFormat="1" ht="12" x14ac:dyDescent="0.2">
      <c r="A36" s="147" t="str">
        <f>IF('Pre-approval Application'!AK36,"√","")</f>
        <v/>
      </c>
      <c r="B36" s="123" t="s">
        <v>636</v>
      </c>
      <c r="C36" s="123"/>
      <c r="D36" s="123"/>
      <c r="E36" s="123"/>
      <c r="F36" s="123"/>
      <c r="G36" s="123"/>
      <c r="H36" s="123"/>
      <c r="I36" s="123"/>
      <c r="J36" s="123"/>
      <c r="K36" s="123"/>
      <c r="L36" s="123"/>
      <c r="M36" s="123"/>
      <c r="N36" s="123"/>
      <c r="O36" s="123"/>
      <c r="P36" s="123"/>
      <c r="Q36" s="123"/>
      <c r="R36" s="123"/>
      <c r="S36" s="123"/>
      <c r="T36" s="739">
        <f>'Pre-approval Application'!T36</f>
        <v>0</v>
      </c>
      <c r="U36" s="739"/>
      <c r="V36" s="739"/>
      <c r="W36" s="148" t="s">
        <v>410</v>
      </c>
      <c r="X36" s="149"/>
      <c r="Y36" s="149"/>
      <c r="Z36" s="150"/>
      <c r="AA36" s="150"/>
      <c r="AB36" s="150"/>
      <c r="AC36" s="150"/>
      <c r="AD36" s="150"/>
      <c r="AE36" s="150"/>
      <c r="AF36" s="150"/>
      <c r="AG36" s="150"/>
      <c r="AH36" s="150"/>
      <c r="AI36" s="151"/>
      <c r="AJ36" s="152"/>
    </row>
    <row r="37" spans="1:36" s="4" customFormat="1" ht="12" x14ac:dyDescent="0.2">
      <c r="A37" s="147" t="str">
        <f>IF('Pre-approval Application'!AK37,"√","")</f>
        <v/>
      </c>
      <c r="B37" s="123" t="s">
        <v>417</v>
      </c>
      <c r="C37" s="123"/>
      <c r="D37" s="123"/>
      <c r="E37" s="123"/>
      <c r="F37" s="123"/>
      <c r="G37" s="123"/>
      <c r="H37" s="123"/>
      <c r="I37" s="123"/>
      <c r="J37" s="123"/>
      <c r="K37" s="123"/>
      <c r="L37" s="123"/>
      <c r="M37" s="123"/>
      <c r="N37" s="123"/>
      <c r="O37" s="123"/>
      <c r="P37" s="123"/>
      <c r="Q37" s="123"/>
      <c r="R37" s="123"/>
      <c r="S37" s="123"/>
      <c r="T37" s="735" t="str">
        <f>'Pre-approval Application'!T37</f>
        <v>TBD</v>
      </c>
      <c r="U37" s="735"/>
      <c r="V37" s="735"/>
      <c r="W37" s="153" t="s">
        <v>411</v>
      </c>
      <c r="X37" s="149"/>
      <c r="Y37" s="149"/>
      <c r="Z37" s="150"/>
      <c r="AA37" s="150"/>
      <c r="AB37" s="150"/>
      <c r="AC37" s="150"/>
      <c r="AD37" s="150"/>
      <c r="AE37" s="150"/>
      <c r="AF37" s="150"/>
      <c r="AG37" s="150"/>
      <c r="AH37" s="150"/>
      <c r="AI37" s="151"/>
      <c r="AJ37" s="152"/>
    </row>
    <row r="38" spans="1:36" s="4" customFormat="1" ht="12" x14ac:dyDescent="0.2">
      <c r="A38" s="147" t="str">
        <f>IF('Pre-approval Application'!AK38,"√","")</f>
        <v/>
      </c>
      <c r="B38" s="123" t="s">
        <v>418</v>
      </c>
      <c r="C38" s="123"/>
      <c r="D38" s="123"/>
      <c r="E38" s="123"/>
      <c r="F38" s="123"/>
      <c r="G38" s="123"/>
      <c r="H38" s="123"/>
      <c r="I38" s="123"/>
      <c r="J38" s="123"/>
      <c r="K38" s="123"/>
      <c r="L38" s="123"/>
      <c r="M38" s="123"/>
      <c r="N38" s="123"/>
      <c r="O38" s="123"/>
      <c r="P38" s="123"/>
      <c r="Q38" s="123"/>
      <c r="R38" s="123"/>
      <c r="S38" s="123"/>
      <c r="T38" s="123"/>
      <c r="U38" s="123"/>
      <c r="V38" s="123"/>
      <c r="W38" s="123" t="s">
        <v>412</v>
      </c>
      <c r="X38" s="123"/>
      <c r="Y38" s="123"/>
      <c r="Z38" s="123"/>
      <c r="AA38" s="123"/>
      <c r="AB38" s="123"/>
      <c r="AC38" s="123"/>
      <c r="AD38" s="123"/>
      <c r="AE38" s="123"/>
      <c r="AF38" s="123"/>
      <c r="AG38" s="123"/>
      <c r="AH38" s="123"/>
      <c r="AI38" s="152"/>
      <c r="AJ38" s="152"/>
    </row>
    <row r="39" spans="1:36" s="4" customFormat="1" ht="12" x14ac:dyDescent="0.2">
      <c r="A39" s="123"/>
      <c r="B39" s="154"/>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52"/>
      <c r="AJ39" s="152"/>
    </row>
    <row r="40" spans="1:36" s="4" customFormat="1" ht="12" x14ac:dyDescent="0.2">
      <c r="A40" s="123" t="s">
        <v>20</v>
      </c>
      <c r="B40" s="123"/>
      <c r="C40" s="123"/>
      <c r="D40" s="123"/>
      <c r="E40" s="123"/>
      <c r="F40" s="123"/>
      <c r="G40" s="123"/>
      <c r="H40" s="736" t="str">
        <f>T('Pre-approval Application'!$H$40)</f>
        <v/>
      </c>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736"/>
      <c r="AJ40" s="144"/>
    </row>
    <row r="41" spans="1:36" s="4" customFormat="1" ht="12" x14ac:dyDescent="0.2">
      <c r="A41" s="123"/>
      <c r="B41" s="123"/>
      <c r="C41" s="123"/>
      <c r="D41" s="123"/>
      <c r="E41" s="123"/>
      <c r="F41" s="123"/>
      <c r="G41" s="123"/>
      <c r="H41" s="123"/>
      <c r="I41" s="123"/>
      <c r="J41" s="123"/>
      <c r="K41" s="123"/>
      <c r="L41" s="123"/>
      <c r="M41" s="123"/>
      <c r="N41" s="123"/>
      <c r="O41" s="123"/>
      <c r="P41" s="123"/>
      <c r="Q41" s="123"/>
      <c r="R41" s="123"/>
      <c r="S41" s="123"/>
      <c r="T41" s="154"/>
      <c r="U41" s="123"/>
      <c r="V41" s="123"/>
      <c r="W41" s="123"/>
      <c r="X41" s="123"/>
      <c r="Y41" s="123"/>
      <c r="Z41" s="123"/>
      <c r="AA41" s="123"/>
      <c r="AB41" s="123"/>
      <c r="AC41" s="123"/>
      <c r="AD41" s="123"/>
      <c r="AE41" s="123"/>
      <c r="AF41" s="123"/>
      <c r="AG41" s="123"/>
      <c r="AH41" s="123"/>
      <c r="AI41" s="152"/>
      <c r="AJ41" s="152"/>
    </row>
    <row r="42" spans="1:36" s="1" customFormat="1" ht="20.25" x14ac:dyDescent="0.3">
      <c r="A42" s="120" t="s">
        <v>607</v>
      </c>
      <c r="B42" s="118"/>
      <c r="C42" s="118"/>
      <c r="D42" s="118"/>
      <c r="E42" s="118"/>
      <c r="F42" s="118"/>
      <c r="G42" s="118"/>
      <c r="H42" s="118"/>
      <c r="I42" s="118"/>
      <c r="J42" s="118"/>
      <c r="K42" s="118"/>
      <c r="L42" s="118"/>
      <c r="M42" s="118"/>
      <c r="N42" s="118"/>
      <c r="O42" s="118"/>
      <c r="P42" s="118"/>
      <c r="Q42" s="118"/>
      <c r="R42" s="118"/>
      <c r="S42" s="118"/>
      <c r="T42" s="155" t="s">
        <v>28</v>
      </c>
      <c r="U42" s="156"/>
      <c r="V42" s="156"/>
      <c r="W42" s="156"/>
      <c r="X42" s="156"/>
      <c r="Y42" s="156"/>
      <c r="Z42" s="156"/>
      <c r="AA42" s="156"/>
      <c r="AB42" s="156"/>
      <c r="AC42" s="156"/>
      <c r="AD42" s="156"/>
      <c r="AE42" s="156"/>
      <c r="AF42" s="156"/>
      <c r="AG42" s="156"/>
      <c r="AH42" s="156"/>
      <c r="AI42" s="157"/>
      <c r="AJ42" s="157"/>
    </row>
    <row r="43" spans="1:36" s="1" customFormat="1" x14ac:dyDescent="0.2">
      <c r="A43" s="734" t="str">
        <f>T('Pre-approval Application'!$A$43)</f>
        <v/>
      </c>
      <c r="B43" s="734"/>
      <c r="C43" s="734"/>
      <c r="D43" s="734"/>
      <c r="E43" s="734"/>
      <c r="F43" s="734"/>
      <c r="G43" s="734"/>
      <c r="H43" s="734"/>
      <c r="I43" s="734"/>
      <c r="J43" s="734"/>
      <c r="K43" s="734"/>
      <c r="L43" s="734"/>
      <c r="M43" s="734"/>
      <c r="N43" s="734"/>
      <c r="O43" s="734"/>
      <c r="P43" s="734"/>
      <c r="Q43" s="734"/>
      <c r="R43" s="734"/>
      <c r="S43" s="118"/>
      <c r="T43" s="737"/>
      <c r="U43" s="737"/>
      <c r="V43" s="737"/>
      <c r="W43" s="737"/>
      <c r="X43" s="737"/>
      <c r="Y43" s="737"/>
      <c r="Z43" s="737"/>
      <c r="AA43" s="737"/>
      <c r="AB43" s="737"/>
      <c r="AC43" s="737"/>
      <c r="AD43" s="737"/>
      <c r="AE43" s="737"/>
      <c r="AF43" s="737"/>
      <c r="AG43" s="737"/>
      <c r="AH43" s="737"/>
      <c r="AI43" s="737"/>
      <c r="AJ43" s="737"/>
    </row>
    <row r="44" spans="1:36" s="4" customFormat="1" ht="12" x14ac:dyDescent="0.2">
      <c r="A44" s="312" t="s">
        <v>573</v>
      </c>
      <c r="B44" s="126"/>
      <c r="C44" s="126"/>
      <c r="D44" s="126"/>
      <c r="E44" s="126"/>
      <c r="F44" s="126"/>
      <c r="G44" s="126"/>
      <c r="H44" s="126"/>
      <c r="I44" s="126"/>
      <c r="J44" s="126"/>
      <c r="K44" s="126"/>
      <c r="L44" s="126"/>
      <c r="M44" s="126"/>
      <c r="N44" s="126"/>
      <c r="O44" s="126"/>
      <c r="P44" s="126"/>
      <c r="Q44" s="126"/>
      <c r="R44" s="126"/>
      <c r="S44" s="123"/>
      <c r="T44" s="311" t="s">
        <v>608</v>
      </c>
      <c r="U44" s="159"/>
      <c r="V44" s="159"/>
      <c r="W44" s="159"/>
      <c r="X44" s="159"/>
      <c r="Y44" s="159"/>
      <c r="Z44" s="159"/>
      <c r="AA44" s="159"/>
      <c r="AB44" s="159"/>
      <c r="AC44" s="159"/>
      <c r="AD44" s="159"/>
      <c r="AE44" s="159"/>
      <c r="AF44" s="159"/>
      <c r="AG44" s="159"/>
      <c r="AH44" s="159"/>
      <c r="AI44" s="160"/>
      <c r="AJ44" s="160"/>
    </row>
    <row r="45" spans="1:36" s="1" customFormat="1" x14ac:dyDescent="0.2">
      <c r="A45" s="734" t="str">
        <f>T('Pre-approval Application'!$A$45)</f>
        <v/>
      </c>
      <c r="B45" s="734"/>
      <c r="C45" s="734"/>
      <c r="D45" s="734"/>
      <c r="E45" s="734"/>
      <c r="F45" s="734"/>
      <c r="G45" s="734"/>
      <c r="H45" s="734"/>
      <c r="I45" s="734"/>
      <c r="J45" s="734"/>
      <c r="K45" s="734"/>
      <c r="L45" s="734"/>
      <c r="M45" s="734"/>
      <c r="N45" s="734"/>
      <c r="O45" s="734"/>
      <c r="P45" s="734"/>
      <c r="Q45" s="734"/>
      <c r="R45" s="734"/>
      <c r="S45" s="118"/>
      <c r="T45" s="737"/>
      <c r="U45" s="737"/>
      <c r="V45" s="737"/>
      <c r="W45" s="737"/>
      <c r="X45" s="737"/>
      <c r="Y45" s="737"/>
      <c r="Z45" s="737"/>
      <c r="AA45" s="737"/>
      <c r="AB45" s="737"/>
      <c r="AC45" s="118"/>
      <c r="AD45" s="161" t="str">
        <f>IF('Pre-approval Application'!$AK$45=1,"√","")</f>
        <v/>
      </c>
      <c r="AE45" s="162" t="s">
        <v>24</v>
      </c>
      <c r="AF45" s="122"/>
      <c r="AG45" s="118"/>
      <c r="AH45" s="118"/>
      <c r="AI45" s="125"/>
      <c r="AJ45" s="125"/>
    </row>
    <row r="46" spans="1:36" s="7" customFormat="1" ht="12" x14ac:dyDescent="0.2">
      <c r="A46" s="126" t="s">
        <v>23</v>
      </c>
      <c r="B46" s="126"/>
      <c r="C46" s="126"/>
      <c r="D46" s="126"/>
      <c r="E46" s="126"/>
      <c r="F46" s="126"/>
      <c r="G46" s="126"/>
      <c r="H46" s="126"/>
      <c r="I46" s="126"/>
      <c r="J46" s="126"/>
      <c r="K46" s="126"/>
      <c r="L46" s="126"/>
      <c r="M46" s="126"/>
      <c r="N46" s="126"/>
      <c r="O46" s="126"/>
      <c r="P46" s="126"/>
      <c r="Q46" s="126"/>
      <c r="R46" s="126"/>
      <c r="S46" s="136"/>
      <c r="T46" s="163" t="s">
        <v>29</v>
      </c>
      <c r="U46" s="164"/>
      <c r="V46" s="164"/>
      <c r="W46" s="164"/>
      <c r="X46" s="164"/>
      <c r="Y46" s="164"/>
      <c r="Z46" s="164"/>
      <c r="AA46" s="164"/>
      <c r="AB46" s="164"/>
      <c r="AC46" s="165"/>
      <c r="AD46" s="147" t="str">
        <f>IF('Pre-approval Application'!$AK$45=2,"√","")</f>
        <v/>
      </c>
      <c r="AE46" s="162" t="s">
        <v>25</v>
      </c>
      <c r="AF46" s="166"/>
      <c r="AG46" s="165"/>
      <c r="AH46" s="165"/>
      <c r="AI46" s="167"/>
      <c r="AJ46" s="167"/>
    </row>
    <row r="47" spans="1:36" s="1" customFormat="1" x14ac:dyDescent="0.2">
      <c r="A47" s="733" t="str">
        <f>IF(ISBLANK('Pre-approval Application'!A47),"",'Pre-approval Application'!A47)</f>
        <v/>
      </c>
      <c r="B47" s="733"/>
      <c r="C47" s="117"/>
      <c r="D47" s="733" t="str">
        <f>IF(ISBLANK('Pre-approval Application'!D47),"",'Pre-approval Application'!D47)</f>
        <v/>
      </c>
      <c r="E47" s="733"/>
      <c r="F47" s="117"/>
      <c r="G47" s="734" t="str">
        <f>T('Pre-approval Application'!G47)</f>
        <v/>
      </c>
      <c r="H47" s="734"/>
      <c r="I47" s="734"/>
      <c r="J47" s="734"/>
      <c r="K47" s="734"/>
      <c r="L47" s="117"/>
      <c r="M47" s="734" t="str">
        <f>T('Pre-approval Application'!M47)</f>
        <v/>
      </c>
      <c r="N47" s="734"/>
      <c r="O47" s="117"/>
      <c r="P47" s="734" t="str">
        <f>IF(ISBLANK('Pre-approval Application'!P47),"",'Pre-approval Application'!P47)</f>
        <v/>
      </c>
      <c r="Q47" s="734"/>
      <c r="R47" s="734"/>
      <c r="S47" s="118"/>
      <c r="T47" s="734" t="str">
        <f>IF(ISBLANK('Pre-approval Application'!T47),"",'Pre-approval Application'!T47)</f>
        <v/>
      </c>
      <c r="U47" s="734"/>
      <c r="V47" s="734"/>
      <c r="W47" s="734"/>
      <c r="X47" s="734"/>
      <c r="Y47" s="734"/>
      <c r="Z47" s="734"/>
      <c r="AA47" s="734"/>
      <c r="AB47" s="734"/>
      <c r="AC47" s="118"/>
      <c r="AD47" s="161" t="str">
        <f>IF('Pre-approval Application'!$AK$45=3,"√","")</f>
        <v/>
      </c>
      <c r="AE47" s="162" t="s">
        <v>26</v>
      </c>
      <c r="AF47" s="122"/>
      <c r="AG47" s="118"/>
      <c r="AH47" s="118"/>
      <c r="AI47" s="125"/>
      <c r="AJ47" s="125"/>
    </row>
    <row r="48" spans="1:36" s="4" customFormat="1" ht="12" x14ac:dyDescent="0.2">
      <c r="A48" s="136" t="s">
        <v>14</v>
      </c>
      <c r="B48" s="136"/>
      <c r="C48" s="136"/>
      <c r="D48" s="137" t="s">
        <v>10</v>
      </c>
      <c r="E48" s="136"/>
      <c r="F48" s="136"/>
      <c r="G48" s="137" t="s">
        <v>5</v>
      </c>
      <c r="H48" s="136"/>
      <c r="I48" s="136"/>
      <c r="J48" s="136"/>
      <c r="K48" s="136"/>
      <c r="L48" s="136"/>
      <c r="M48" s="136" t="s">
        <v>7</v>
      </c>
      <c r="N48" s="136"/>
      <c r="O48" s="136"/>
      <c r="P48" s="136" t="s">
        <v>9</v>
      </c>
      <c r="Q48" s="136"/>
      <c r="R48" s="136"/>
      <c r="S48" s="123"/>
      <c r="T48" s="137" t="s">
        <v>27</v>
      </c>
      <c r="U48" s="123"/>
      <c r="V48" s="123"/>
      <c r="W48" s="123"/>
      <c r="X48" s="123"/>
      <c r="Y48" s="123"/>
      <c r="Z48" s="123"/>
      <c r="AA48" s="123"/>
      <c r="AB48" s="123"/>
      <c r="AC48" s="123"/>
      <c r="AD48" s="168" t="str">
        <f>IF('Pre-approval Application'!$AK$45=4,"√","")</f>
        <v/>
      </c>
      <c r="AE48" s="162" t="s">
        <v>30</v>
      </c>
      <c r="AF48" s="169"/>
      <c r="AG48" s="123"/>
      <c r="AH48" s="123"/>
      <c r="AI48" s="152"/>
      <c r="AJ48" s="152"/>
    </row>
    <row r="49" spans="1:37" s="4" customFormat="1" ht="12" x14ac:dyDescent="0.2">
      <c r="A49" s="147" t="str">
        <f>IF('Pre-approval Application'!AK49,"√","")</f>
        <v/>
      </c>
      <c r="B49" s="123" t="s">
        <v>619</v>
      </c>
      <c r="C49" s="123"/>
      <c r="D49" s="123"/>
      <c r="E49" s="123"/>
      <c r="F49" s="123"/>
      <c r="G49" s="123"/>
      <c r="H49" s="123"/>
      <c r="I49" s="123"/>
      <c r="J49" s="123"/>
      <c r="K49" s="123"/>
      <c r="L49" s="123"/>
      <c r="M49" s="123"/>
      <c r="N49" s="123"/>
      <c r="O49" s="123"/>
      <c r="P49" s="123"/>
      <c r="Q49" s="123"/>
      <c r="R49" s="123"/>
      <c r="S49" s="123"/>
      <c r="T49" s="154"/>
      <c r="U49" s="123"/>
      <c r="V49" s="123"/>
      <c r="W49" s="123"/>
      <c r="X49" s="123"/>
      <c r="Y49" s="123"/>
      <c r="Z49" s="123"/>
      <c r="AA49" s="123"/>
      <c r="AB49" s="123"/>
      <c r="AC49" s="123"/>
      <c r="AD49" s="123"/>
      <c r="AE49" s="123"/>
      <c r="AF49" s="123" t="str">
        <f>IF(ISBLANK('Pre-approval Application'!AF49),"",'Pre-approval Application'!AF49)</f>
        <v/>
      </c>
      <c r="AG49" s="123"/>
      <c r="AH49" s="123"/>
      <c r="AI49" s="152"/>
      <c r="AJ49" s="152"/>
      <c r="AK49" s="4" t="b">
        <v>0</v>
      </c>
    </row>
    <row r="50" spans="1:37" s="4" customFormat="1" ht="15" customHeight="1" x14ac:dyDescent="0.2">
      <c r="A50" s="725"/>
      <c r="B50" s="725"/>
      <c r="C50" s="725"/>
      <c r="D50" s="725"/>
      <c r="E50" s="725"/>
      <c r="F50" s="725"/>
      <c r="G50" s="725"/>
      <c r="H50" s="725"/>
      <c r="I50" s="725"/>
      <c r="J50" s="725"/>
      <c r="K50" s="725"/>
      <c r="L50" s="725"/>
      <c r="M50" s="725"/>
      <c r="N50" s="725"/>
      <c r="O50" s="725"/>
      <c r="P50" s="725"/>
      <c r="Q50" s="725"/>
      <c r="R50" s="725"/>
      <c r="S50" s="123"/>
      <c r="T50" s="361" t="s">
        <v>572</v>
      </c>
      <c r="U50" s="357"/>
      <c r="V50" s="357"/>
      <c r="W50" s="357"/>
      <c r="X50" s="358"/>
      <c r="Y50" s="357"/>
      <c r="Z50" s="315"/>
      <c r="AA50" s="313"/>
      <c r="AB50" s="313"/>
      <c r="AC50" s="313"/>
      <c r="AD50" s="314"/>
      <c r="AE50" s="313"/>
      <c r="AF50" s="170"/>
      <c r="AG50" s="170"/>
      <c r="AH50" s="720" t="s">
        <v>427</v>
      </c>
      <c r="AI50" s="720"/>
      <c r="AJ50" s="720"/>
    </row>
    <row r="51" spans="1:37" s="4" customFormat="1" ht="15" customHeight="1" x14ac:dyDescent="0.2">
      <c r="A51" s="158" t="s">
        <v>561</v>
      </c>
      <c r="B51" s="159"/>
      <c r="C51" s="159"/>
      <c r="D51" s="159"/>
      <c r="E51" s="159"/>
      <c r="F51" s="159"/>
      <c r="G51" s="159"/>
      <c r="H51" s="159"/>
      <c r="I51" s="159"/>
      <c r="J51" s="159"/>
      <c r="K51" s="159"/>
      <c r="L51" s="159"/>
      <c r="M51" s="159"/>
      <c r="N51" s="159"/>
      <c r="O51" s="159"/>
      <c r="P51" s="160"/>
      <c r="Q51" s="160"/>
      <c r="R51" s="160"/>
      <c r="S51" s="123"/>
      <c r="T51" s="362" t="s">
        <v>32</v>
      </c>
      <c r="U51" s="363"/>
      <c r="V51" s="363"/>
      <c r="W51" s="363"/>
      <c r="X51" s="363"/>
      <c r="Y51" s="363"/>
      <c r="Z51" s="721" t="str">
        <f>IF(ISBLANK('Pre-approval Application'!Z51),"",'Pre-approval Application'!Z51)</f>
        <v/>
      </c>
      <c r="AA51" s="721"/>
      <c r="AB51" s="721"/>
      <c r="AC51" s="721"/>
      <c r="AD51" s="722" t="s">
        <v>612</v>
      </c>
      <c r="AE51" s="722"/>
      <c r="AF51" s="722"/>
      <c r="AG51" s="722"/>
      <c r="AH51" s="722"/>
      <c r="AI51" s="723" t="str">
        <f>IF(ISBLANK('Pre-approval Application'!AI51),"",'Pre-approval Application'!AI51)</f>
        <v/>
      </c>
      <c r="AJ51" s="723"/>
    </row>
    <row r="52" spans="1:37" s="4" customFormat="1" ht="14.25" customHeight="1" x14ac:dyDescent="0.2">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694" t="s">
        <v>524</v>
      </c>
      <c r="AA52" s="694"/>
      <c r="AB52" s="694"/>
      <c r="AC52" s="694"/>
      <c r="AD52" s="694"/>
      <c r="AE52" s="694"/>
      <c r="AF52" s="694"/>
      <c r="AG52" s="694"/>
      <c r="AH52" s="694"/>
      <c r="AI52" s="694"/>
      <c r="AJ52" s="694"/>
    </row>
    <row r="53" spans="1:37" s="4" customFormat="1" ht="14.25" customHeight="1" x14ac:dyDescent="0.2">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694"/>
      <c r="AA53" s="694"/>
      <c r="AB53" s="694"/>
      <c r="AC53" s="694"/>
      <c r="AD53" s="694"/>
      <c r="AE53" s="694"/>
      <c r="AF53" s="694"/>
      <c r="AG53" s="694"/>
      <c r="AH53" s="694"/>
      <c r="AI53" s="694"/>
      <c r="AJ53" s="694"/>
    </row>
    <row r="54" spans="1:37" s="4" customFormat="1" ht="14.25" customHeight="1" x14ac:dyDescent="0.2">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663"/>
      <c r="AA54" s="663"/>
      <c r="AB54" s="663"/>
      <c r="AC54" s="663"/>
      <c r="AD54" s="663"/>
      <c r="AE54" s="663"/>
      <c r="AF54" s="663"/>
      <c r="AG54" s="663"/>
      <c r="AH54" s="663"/>
      <c r="AI54" s="663"/>
      <c r="AJ54" s="663"/>
    </row>
    <row r="55" spans="1:37" s="4" customFormat="1" ht="14.25" customHeight="1" x14ac:dyDescent="0.2">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664"/>
      <c r="AA55" s="664"/>
      <c r="AB55" s="664"/>
      <c r="AC55" s="664"/>
      <c r="AD55" s="664"/>
      <c r="AE55" s="664"/>
      <c r="AF55" s="664"/>
      <c r="AG55" s="664"/>
      <c r="AH55" s="664"/>
      <c r="AI55" s="664"/>
      <c r="AJ55" s="664"/>
    </row>
    <row r="56" spans="1:37" s="349" customFormat="1" ht="14.25" customHeight="1" x14ac:dyDescent="0.2">
      <c r="A56" s="123"/>
      <c r="B56" s="123"/>
      <c r="C56" s="123"/>
      <c r="D56" s="123"/>
      <c r="E56" s="123"/>
      <c r="F56" s="123"/>
      <c r="G56" s="123"/>
      <c r="H56" s="123"/>
      <c r="I56" s="123"/>
      <c r="J56" s="123"/>
      <c r="K56" s="123"/>
      <c r="L56" s="123"/>
      <c r="M56" s="123"/>
      <c r="N56" s="123"/>
      <c r="O56" s="123"/>
      <c r="P56" s="123"/>
      <c r="Q56" s="123"/>
      <c r="R56" s="123"/>
      <c r="S56" s="123"/>
      <c r="T56" s="123" t="str">
        <f ca="1">IFERROR(IF(INDIRECT("'Pre-approval Application'!AK"&amp;ROW()),INDIRECT("'Pre-approval Application'!A"&amp;ROW()),""),"")</f>
        <v/>
      </c>
      <c r="U56" s="123"/>
      <c r="V56" s="123"/>
      <c r="W56" s="123" t="str">
        <f ca="1">IFERROR(IF(INDIRECT("'Pre-approval Application'!AK"&amp;ROW()),IF(ISBLANK(INDIRECT("'Pre-approval Application'!A"&amp;ROW())),"",INDIRECT("'Pre-approval Application'!A"&amp;ROW())),""),"")</f>
        <v/>
      </c>
      <c r="X56" s="123"/>
      <c r="Y56" s="123"/>
      <c r="Z56" s="150"/>
      <c r="AA56" s="150"/>
      <c r="AB56" s="150"/>
      <c r="AC56" s="150"/>
      <c r="AD56" s="150"/>
      <c r="AE56" s="171"/>
      <c r="AF56" s="149"/>
      <c r="AG56" s="149"/>
      <c r="AH56" s="149"/>
      <c r="AI56" s="172"/>
      <c r="AJ56" s="172"/>
    </row>
    <row r="57" spans="1:37" s="4" customFormat="1" ht="14.25" customHeight="1" x14ac:dyDescent="0.2">
      <c r="A57" s="123"/>
      <c r="B57" s="123"/>
      <c r="C57" s="123"/>
      <c r="D57" s="123"/>
      <c r="E57" s="123"/>
      <c r="F57" s="123"/>
      <c r="G57" s="123"/>
      <c r="H57" s="123"/>
      <c r="I57" s="123"/>
      <c r="J57" s="123"/>
      <c r="K57" s="123"/>
      <c r="L57" s="123"/>
      <c r="M57" s="123"/>
      <c r="N57" s="123"/>
      <c r="O57" s="123"/>
      <c r="P57" s="123"/>
      <c r="Q57" s="123"/>
      <c r="R57" s="123"/>
      <c r="S57" s="123"/>
      <c r="T57" s="123" t="str">
        <f ca="1">IFERROR(IF(INDIRECT("'Pre-approval Application'!AK"&amp;ROW()),INDIRECT("'Pre-approval Application'!A"&amp;ROW()),""),"")</f>
        <v/>
      </c>
      <c r="U57" s="123"/>
      <c r="V57" s="123"/>
      <c r="W57" s="123" t="str">
        <f ca="1">IFERROR(IF(INDIRECT("'Pre-approval Application'!AK"&amp;ROW()),IF(ISBLANK(INDIRECT("'Pre-approval Application'!A"&amp;ROW())),"",INDIRECT("'Pre-approval Application'!A"&amp;ROW())),""),"")</f>
        <v/>
      </c>
      <c r="X57" s="123"/>
      <c r="Y57" s="123"/>
      <c r="Z57" s="150"/>
      <c r="AA57" s="150"/>
      <c r="AB57" s="150"/>
      <c r="AC57" s="150"/>
      <c r="AD57" s="150"/>
      <c r="AE57" s="171"/>
      <c r="AF57" s="149"/>
      <c r="AG57" s="149"/>
      <c r="AH57" s="149"/>
      <c r="AI57" s="172"/>
      <c r="AJ57" s="172"/>
    </row>
    <row r="58" spans="1:37" s="1" customFormat="1" ht="20.25" x14ac:dyDescent="0.3">
      <c r="A58" s="120" t="s">
        <v>260</v>
      </c>
      <c r="B58" s="118"/>
      <c r="C58" s="118"/>
      <c r="D58" s="118"/>
      <c r="E58" s="118"/>
      <c r="F58" s="118"/>
      <c r="G58" s="118"/>
      <c r="H58" s="118"/>
      <c r="I58" s="118"/>
      <c r="J58" s="118"/>
      <c r="K58" s="118"/>
      <c r="L58" s="118"/>
      <c r="M58" s="118"/>
      <c r="N58" s="118"/>
      <c r="O58" s="118"/>
      <c r="P58" s="118"/>
      <c r="Q58" s="118"/>
      <c r="R58" s="118"/>
      <c r="S58" s="118"/>
      <c r="T58" s="124"/>
      <c r="U58" s="118"/>
      <c r="V58" s="118"/>
      <c r="W58" s="118"/>
      <c r="X58" s="118"/>
      <c r="Y58" s="165"/>
      <c r="Z58" s="165"/>
      <c r="AA58" s="165"/>
      <c r="AB58" s="165"/>
      <c r="AC58" s="118"/>
      <c r="AD58" s="118"/>
      <c r="AE58" s="165"/>
      <c r="AF58" s="165"/>
      <c r="AG58" s="118"/>
      <c r="AH58" s="118"/>
      <c r="AI58" s="173"/>
      <c r="AJ58" s="173"/>
    </row>
    <row r="59" spans="1:37" s="29" customFormat="1" ht="16.5" x14ac:dyDescent="0.3">
      <c r="A59" s="174" t="s">
        <v>364</v>
      </c>
      <c r="B59" s="175"/>
      <c r="C59" s="175"/>
      <c r="D59" s="175"/>
      <c r="E59" s="175"/>
      <c r="F59" s="175"/>
      <c r="G59" s="175"/>
      <c r="H59" s="175"/>
      <c r="I59" s="175"/>
      <c r="J59" s="175"/>
      <c r="K59" s="175"/>
      <c r="L59" s="175"/>
      <c r="M59" s="175"/>
      <c r="N59" s="175"/>
      <c r="O59" s="175"/>
      <c r="P59" s="175"/>
      <c r="Q59" s="175"/>
      <c r="R59" s="175"/>
      <c r="S59" s="175"/>
      <c r="T59" s="176"/>
      <c r="U59" s="175"/>
      <c r="V59" s="175"/>
      <c r="W59" s="175"/>
      <c r="X59" s="175"/>
      <c r="Y59" s="177"/>
      <c r="Z59" s="177"/>
      <c r="AA59" s="177"/>
      <c r="AB59" s="177"/>
      <c r="AC59" s="175"/>
      <c r="AD59" s="175"/>
      <c r="AE59" s="177"/>
      <c r="AF59" s="177"/>
      <c r="AG59" s="175"/>
      <c r="AH59" s="175"/>
      <c r="AI59" s="178"/>
      <c r="AJ59" s="178"/>
    </row>
    <row r="60" spans="1:37" s="27" customFormat="1" ht="16.5" x14ac:dyDescent="0.3">
      <c r="A60" s="316" t="s">
        <v>33</v>
      </c>
      <c r="B60" s="316"/>
      <c r="C60" s="316"/>
      <c r="D60" s="316" t="s">
        <v>576</v>
      </c>
      <c r="E60" s="316"/>
      <c r="F60" s="316"/>
      <c r="G60" s="316"/>
      <c r="H60" s="316"/>
      <c r="I60" s="316"/>
      <c r="J60" s="316"/>
      <c r="K60" s="316"/>
      <c r="L60" s="316"/>
      <c r="M60" s="316" t="s">
        <v>404</v>
      </c>
      <c r="N60" s="316"/>
      <c r="O60" s="316"/>
      <c r="P60" s="316"/>
      <c r="Q60" s="316" t="s">
        <v>137</v>
      </c>
      <c r="R60" s="316"/>
      <c r="S60" s="316" t="s">
        <v>134</v>
      </c>
      <c r="T60" s="317"/>
      <c r="U60" s="316"/>
      <c r="V60" s="316" t="s">
        <v>136</v>
      </c>
      <c r="W60" s="316"/>
      <c r="X60" s="316"/>
      <c r="Y60" s="316" t="s">
        <v>609</v>
      </c>
      <c r="Z60" s="316"/>
      <c r="AA60" s="316"/>
      <c r="AB60" s="316"/>
      <c r="AC60" s="316"/>
      <c r="AD60" s="316"/>
      <c r="AE60" s="316"/>
      <c r="AF60" s="316"/>
      <c r="AG60" s="316" t="s">
        <v>129</v>
      </c>
      <c r="AH60" s="316"/>
      <c r="AI60" s="318" t="s">
        <v>35</v>
      </c>
      <c r="AJ60" s="179"/>
    </row>
    <row r="61" spans="1:37" s="4" customFormat="1" ht="12.2" customHeight="1" x14ac:dyDescent="0.2">
      <c r="A61" s="719" t="str">
        <f ca="1">IFERROR(IF(INDIRECT("'Pre-approval Application'!AK"&amp;ROW()),IF(ISBLANK(INDIRECT("'Pre-approval Application'!A"&amp;ROW())),"",INDIRECT("'Pre-approval Application'!A"&amp;ROW())),""),"")</f>
        <v/>
      </c>
      <c r="B61" s="719"/>
      <c r="C61" s="719"/>
      <c r="D61" s="719" t="str">
        <f ca="1">IFERROR(IF(INDIRECT("'Pre-approval Application'!AK"&amp;ROW()),IF(ISBLANK(INDIRECT("'Pre-approval Application'!D"&amp;ROW())),"",INDIRECT("'Pre-approval Application'!D"&amp;ROW())),""),"")</f>
        <v/>
      </c>
      <c r="E61" s="719" t="str">
        <f t="shared" ref="E61:AH71" ca="1" si="0">IFERROR(IF(INDIRECT("'Pre-approval Application'!AK"&amp;ROW()),IF(ISBLANK(INDIRECT("'Pre-approval Application'!A"&amp;ROW())),"",INDIRECT("'Pre-approval Application'!A"&amp;ROW())),""),"")</f>
        <v/>
      </c>
      <c r="F61" s="719" t="str">
        <f t="shared" ca="1" si="0"/>
        <v/>
      </c>
      <c r="G61" s="719" t="str">
        <f t="shared" ca="1" si="0"/>
        <v/>
      </c>
      <c r="H61" s="719" t="str">
        <f t="shared" ca="1" si="0"/>
        <v/>
      </c>
      <c r="I61" s="719" t="str">
        <f t="shared" ca="1" si="0"/>
        <v/>
      </c>
      <c r="J61" s="719" t="str">
        <f t="shared" ca="1" si="0"/>
        <v/>
      </c>
      <c r="K61" s="719" t="str">
        <f t="shared" ca="1" si="0"/>
        <v/>
      </c>
      <c r="L61" s="719" t="str">
        <f t="shared" ca="1" si="0"/>
        <v/>
      </c>
      <c r="M61" s="719" t="str">
        <f ca="1">IFERROR(IF(INDIRECT("'Pre-approval Application'!AK"&amp;ROW()),IF(ISBLANK(INDIRECT("'Pre-approval Application'!M"&amp;ROW())),"",INDIRECT("'Pre-approval Application'!M"&amp;ROW())),""),"")</f>
        <v/>
      </c>
      <c r="N61" s="719" t="str">
        <f t="shared" ca="1" si="0"/>
        <v/>
      </c>
      <c r="O61" s="719" t="str">
        <f t="shared" ca="1" si="0"/>
        <v/>
      </c>
      <c r="P61" s="719" t="str">
        <f t="shared" ca="1" si="0"/>
        <v/>
      </c>
      <c r="Q61" s="719" t="str">
        <f ca="1">IFERROR(IF(INDIRECT("'Pre-approval Application'!AK"&amp;ROW()),IF(ISBLANK(INDIRECT("'Pre-approval Application'!Q"&amp;ROW())),"",INDIRECT("'Pre-approval Application'!Q"&amp;ROW())),""),"")</f>
        <v/>
      </c>
      <c r="R61" s="719" t="str">
        <f t="shared" ca="1" si="0"/>
        <v/>
      </c>
      <c r="S61" s="719" t="str">
        <f ca="1">IFERROR(IF(INDIRECT("'Pre-approval Application'!AK"&amp;ROW()),IF(ISBLANK(INDIRECT("'Pre-approval Application'!S"&amp;ROW())),"",INDIRECT("'Pre-approval Application'!S"&amp;ROW())),""),"")</f>
        <v/>
      </c>
      <c r="T61" s="719" t="str">
        <f t="shared" ca="1" si="0"/>
        <v/>
      </c>
      <c r="U61" s="719" t="str">
        <f t="shared" ca="1" si="0"/>
        <v/>
      </c>
      <c r="V61" s="732" t="str">
        <f ca="1">IFERROR(IF(INDIRECT("'Pre-approval Application'!AK"&amp;ROW()),IF(ISBLANK(INDIRECT("'Pre-approval Application'!V"&amp;ROW())),"",INDIRECT("'Pre-approval Application'!V"&amp;ROW())),""),"")</f>
        <v/>
      </c>
      <c r="W61" s="732" t="str">
        <f t="shared" ca="1" si="0"/>
        <v/>
      </c>
      <c r="X61" s="732" t="str">
        <f t="shared" ca="1" si="0"/>
        <v/>
      </c>
      <c r="Y61" s="724" t="str">
        <f ca="1">IFERROR(IF(INDIRECT("'Pre-approval Application'!AK"&amp;ROW()),IF(ISBLANK(INDIRECT("'Pre-approval Application'!Y"&amp;ROW())),"",INDIRECT("'Pre-approval Application'!Y"&amp;ROW())),""),"")</f>
        <v/>
      </c>
      <c r="Z61" s="724" t="str">
        <f t="shared" ca="1" si="0"/>
        <v/>
      </c>
      <c r="AA61" s="724" t="str">
        <f t="shared" ca="1" si="0"/>
        <v/>
      </c>
      <c r="AB61" s="724" t="str">
        <f t="shared" ca="1" si="0"/>
        <v/>
      </c>
      <c r="AC61" s="724" t="str">
        <f t="shared" ca="1" si="0"/>
        <v/>
      </c>
      <c r="AD61" s="724" t="str">
        <f t="shared" ca="1" si="0"/>
        <v/>
      </c>
      <c r="AE61" s="724" t="str">
        <f t="shared" ca="1" si="0"/>
        <v/>
      </c>
      <c r="AF61" s="724" t="str">
        <f t="shared" ca="1" si="0"/>
        <v/>
      </c>
      <c r="AG61" s="724" t="str">
        <f ca="1">IFERROR(IF(INDIRECT("'Pre-approval Application'!AK"&amp;ROW()),IF(ISBLANK(INDIRECT("'Pre-approval Application'!AG"&amp;ROW())),"",INDIRECT("'Pre-approval Application'!AG"&amp;ROW())),""),"")</f>
        <v/>
      </c>
      <c r="AH61" s="724" t="str">
        <f t="shared" ca="1" si="0"/>
        <v/>
      </c>
      <c r="AI61" s="367" t="str">
        <f t="shared" ref="AI61:AI75" ca="1" si="1">IFERROR(VLOOKUP(A61,$A$199:$AI$435,35,FALSE)*AG61,"")</f>
        <v/>
      </c>
      <c r="AJ61" s="172"/>
      <c r="AK61" s="4" t="str">
        <f>IF('Pre-approval Application'!$AK61,ROW(),"")</f>
        <v/>
      </c>
    </row>
    <row r="62" spans="1:37" s="4" customFormat="1" ht="12" x14ac:dyDescent="0.2">
      <c r="A62" s="719" t="str">
        <f t="shared" ref="A62:A75" ca="1" si="2">IFERROR(IF(INDIRECT("'Pre-approval Application'!AK"&amp;ROW()),IF(ISBLANK(INDIRECT("'Pre-approval Application'!A"&amp;ROW())),"",INDIRECT("'Pre-approval Application'!A"&amp;ROW())),""),"")</f>
        <v/>
      </c>
      <c r="B62" s="719"/>
      <c r="C62" s="719"/>
      <c r="D62" s="719" t="str">
        <f t="shared" ref="D62:D75" ca="1" si="3">IFERROR(IF(INDIRECT("'Pre-approval Application'!AK"&amp;ROW()),IF(ISBLANK(INDIRECT("'Pre-approval Application'!D"&amp;ROW())),"",INDIRECT("'Pre-approval Application'!D"&amp;ROW())),""),"")</f>
        <v/>
      </c>
      <c r="E62" s="719" t="str">
        <f t="shared" ca="1" si="0"/>
        <v/>
      </c>
      <c r="F62" s="719" t="str">
        <f t="shared" ca="1" si="0"/>
        <v/>
      </c>
      <c r="G62" s="719" t="str">
        <f t="shared" ca="1" si="0"/>
        <v/>
      </c>
      <c r="H62" s="719" t="str">
        <f t="shared" ca="1" si="0"/>
        <v/>
      </c>
      <c r="I62" s="719" t="str">
        <f t="shared" ca="1" si="0"/>
        <v/>
      </c>
      <c r="J62" s="719" t="str">
        <f t="shared" ca="1" si="0"/>
        <v/>
      </c>
      <c r="K62" s="719" t="str">
        <f t="shared" ca="1" si="0"/>
        <v/>
      </c>
      <c r="L62" s="719" t="str">
        <f t="shared" ca="1" si="0"/>
        <v/>
      </c>
      <c r="M62" s="719" t="str">
        <f t="shared" ref="M62:M75" ca="1" si="4">IFERROR(IF(INDIRECT("'Pre-approval Application'!AK"&amp;ROW()),IF(ISBLANK(INDIRECT("'Pre-approval Application'!M"&amp;ROW())),"",INDIRECT("'Pre-approval Application'!M"&amp;ROW())),""),"")</f>
        <v/>
      </c>
      <c r="N62" s="719" t="str">
        <f t="shared" ca="1" si="0"/>
        <v/>
      </c>
      <c r="O62" s="719" t="str">
        <f t="shared" ca="1" si="0"/>
        <v/>
      </c>
      <c r="P62" s="719" t="str">
        <f t="shared" ca="1" si="0"/>
        <v/>
      </c>
      <c r="Q62" s="719" t="str">
        <f t="shared" ref="Q62:Q75" ca="1" si="5">IFERROR(IF(INDIRECT("'Pre-approval Application'!AK"&amp;ROW()),IF(ISBLANK(INDIRECT("'Pre-approval Application'!Q"&amp;ROW())),"",INDIRECT("'Pre-approval Application'!Q"&amp;ROW())),""),"")</f>
        <v/>
      </c>
      <c r="R62" s="719" t="str">
        <f t="shared" ca="1" si="0"/>
        <v/>
      </c>
      <c r="S62" s="719" t="str">
        <f t="shared" ref="S62:S75" ca="1" si="6">IFERROR(IF(INDIRECT("'Pre-approval Application'!AK"&amp;ROW()),IF(ISBLANK(INDIRECT("'Pre-approval Application'!S"&amp;ROW())),"",INDIRECT("'Pre-approval Application'!S"&amp;ROW())),""),"")</f>
        <v/>
      </c>
      <c r="T62" s="719" t="str">
        <f t="shared" ca="1" si="0"/>
        <v/>
      </c>
      <c r="U62" s="719" t="str">
        <f t="shared" ca="1" si="0"/>
        <v/>
      </c>
      <c r="V62" s="732" t="str">
        <f t="shared" ref="V62:V75" ca="1" si="7">IFERROR(IF(INDIRECT("'Pre-approval Application'!AK"&amp;ROW()),IF(ISBLANK(INDIRECT("'Pre-approval Application'!V"&amp;ROW())),"",INDIRECT("'Pre-approval Application'!V"&amp;ROW())),""),"")</f>
        <v/>
      </c>
      <c r="W62" s="732" t="str">
        <f t="shared" ca="1" si="0"/>
        <v/>
      </c>
      <c r="X62" s="732" t="str">
        <f t="shared" ca="1" si="0"/>
        <v/>
      </c>
      <c r="Y62" s="724" t="str">
        <f t="shared" ref="Y62:Y75" ca="1" si="8">IFERROR(IF(INDIRECT("'Pre-approval Application'!AK"&amp;ROW()),IF(ISBLANK(INDIRECT("'Pre-approval Application'!Y"&amp;ROW())),"",INDIRECT("'Pre-approval Application'!Y"&amp;ROW())),""),"")</f>
        <v/>
      </c>
      <c r="Z62" s="724" t="str">
        <f t="shared" ca="1" si="0"/>
        <v/>
      </c>
      <c r="AA62" s="724" t="str">
        <f t="shared" ca="1" si="0"/>
        <v/>
      </c>
      <c r="AB62" s="724" t="str">
        <f t="shared" ca="1" si="0"/>
        <v/>
      </c>
      <c r="AC62" s="724" t="str">
        <f t="shared" ca="1" si="0"/>
        <v/>
      </c>
      <c r="AD62" s="724" t="str">
        <f t="shared" ca="1" si="0"/>
        <v/>
      </c>
      <c r="AE62" s="724" t="str">
        <f t="shared" ca="1" si="0"/>
        <v/>
      </c>
      <c r="AF62" s="724" t="str">
        <f t="shared" ca="1" si="0"/>
        <v/>
      </c>
      <c r="AG62" s="724" t="str">
        <f t="shared" ref="AG62:AG75" ca="1" si="9">IFERROR(IF(INDIRECT("'Pre-approval Application'!AK"&amp;ROW()),IF(ISBLANK(INDIRECT("'Pre-approval Application'!AG"&amp;ROW())),"",INDIRECT("'Pre-approval Application'!AG"&amp;ROW())),""),"")</f>
        <v/>
      </c>
      <c r="AH62" s="724" t="str">
        <f t="shared" ca="1" si="0"/>
        <v/>
      </c>
      <c r="AI62" s="367" t="str">
        <f t="shared" ca="1" si="1"/>
        <v/>
      </c>
      <c r="AJ62" s="172"/>
      <c r="AK62" s="4" t="str">
        <f>IF('Pre-approval Application'!$AK62,ROW(),"")</f>
        <v/>
      </c>
    </row>
    <row r="63" spans="1:37" s="4" customFormat="1" ht="12" x14ac:dyDescent="0.2">
      <c r="A63" s="719" t="str">
        <f t="shared" ca="1" si="2"/>
        <v/>
      </c>
      <c r="B63" s="719"/>
      <c r="C63" s="719"/>
      <c r="D63" s="719" t="str">
        <f t="shared" ca="1" si="3"/>
        <v/>
      </c>
      <c r="E63" s="719" t="str">
        <f t="shared" ca="1" si="0"/>
        <v/>
      </c>
      <c r="F63" s="719" t="str">
        <f t="shared" ca="1" si="0"/>
        <v/>
      </c>
      <c r="G63" s="719" t="str">
        <f t="shared" ca="1" si="0"/>
        <v/>
      </c>
      <c r="H63" s="719" t="str">
        <f t="shared" ca="1" si="0"/>
        <v/>
      </c>
      <c r="I63" s="719" t="str">
        <f t="shared" ca="1" si="0"/>
        <v/>
      </c>
      <c r="J63" s="719" t="str">
        <f t="shared" ca="1" si="0"/>
        <v/>
      </c>
      <c r="K63" s="719" t="str">
        <f t="shared" ca="1" si="0"/>
        <v/>
      </c>
      <c r="L63" s="719" t="str">
        <f t="shared" ca="1" si="0"/>
        <v/>
      </c>
      <c r="M63" s="719" t="str">
        <f t="shared" ca="1" si="4"/>
        <v/>
      </c>
      <c r="N63" s="719" t="str">
        <f t="shared" ca="1" si="0"/>
        <v/>
      </c>
      <c r="O63" s="719" t="str">
        <f t="shared" ca="1" si="0"/>
        <v/>
      </c>
      <c r="P63" s="719" t="str">
        <f t="shared" ca="1" si="0"/>
        <v/>
      </c>
      <c r="Q63" s="719" t="str">
        <f t="shared" ca="1" si="5"/>
        <v/>
      </c>
      <c r="R63" s="719" t="str">
        <f t="shared" ca="1" si="0"/>
        <v/>
      </c>
      <c r="S63" s="719" t="str">
        <f t="shared" ca="1" si="6"/>
        <v/>
      </c>
      <c r="T63" s="719" t="str">
        <f t="shared" ca="1" si="0"/>
        <v/>
      </c>
      <c r="U63" s="719" t="str">
        <f t="shared" ca="1" si="0"/>
        <v/>
      </c>
      <c r="V63" s="732" t="str">
        <f t="shared" ca="1" si="7"/>
        <v/>
      </c>
      <c r="W63" s="732" t="str">
        <f t="shared" ca="1" si="0"/>
        <v/>
      </c>
      <c r="X63" s="732" t="str">
        <f t="shared" ca="1" si="0"/>
        <v/>
      </c>
      <c r="Y63" s="724" t="str">
        <f t="shared" ca="1" si="8"/>
        <v/>
      </c>
      <c r="Z63" s="724" t="str">
        <f t="shared" ca="1" si="0"/>
        <v/>
      </c>
      <c r="AA63" s="724" t="str">
        <f t="shared" ca="1" si="0"/>
        <v/>
      </c>
      <c r="AB63" s="724" t="str">
        <f t="shared" ca="1" si="0"/>
        <v/>
      </c>
      <c r="AC63" s="724" t="str">
        <f t="shared" ca="1" si="0"/>
        <v/>
      </c>
      <c r="AD63" s="724" t="str">
        <f t="shared" ca="1" si="0"/>
        <v/>
      </c>
      <c r="AE63" s="724" t="str">
        <f t="shared" ca="1" si="0"/>
        <v/>
      </c>
      <c r="AF63" s="724" t="str">
        <f t="shared" ca="1" si="0"/>
        <v/>
      </c>
      <c r="AG63" s="724" t="str">
        <f t="shared" ca="1" si="9"/>
        <v/>
      </c>
      <c r="AH63" s="724" t="str">
        <f t="shared" ca="1" si="0"/>
        <v/>
      </c>
      <c r="AI63" s="367" t="str">
        <f t="shared" ca="1" si="1"/>
        <v/>
      </c>
      <c r="AJ63" s="172"/>
      <c r="AK63" s="4" t="str">
        <f>IF('Pre-approval Application'!$AK63,ROW(),"")</f>
        <v/>
      </c>
    </row>
    <row r="64" spans="1:37" s="4" customFormat="1" ht="12" x14ac:dyDescent="0.2">
      <c r="A64" s="719" t="str">
        <f t="shared" ca="1" si="2"/>
        <v/>
      </c>
      <c r="B64" s="719"/>
      <c r="C64" s="719"/>
      <c r="D64" s="719" t="str">
        <f t="shared" ca="1" si="3"/>
        <v/>
      </c>
      <c r="E64" s="719" t="str">
        <f t="shared" ca="1" si="0"/>
        <v/>
      </c>
      <c r="F64" s="719" t="str">
        <f t="shared" ca="1" si="0"/>
        <v/>
      </c>
      <c r="G64" s="719" t="str">
        <f t="shared" ca="1" si="0"/>
        <v/>
      </c>
      <c r="H64" s="719" t="str">
        <f t="shared" ca="1" si="0"/>
        <v/>
      </c>
      <c r="I64" s="719" t="str">
        <f t="shared" ca="1" si="0"/>
        <v/>
      </c>
      <c r="J64" s="719" t="str">
        <f t="shared" ca="1" si="0"/>
        <v/>
      </c>
      <c r="K64" s="719" t="str">
        <f t="shared" ca="1" si="0"/>
        <v/>
      </c>
      <c r="L64" s="719" t="str">
        <f t="shared" ca="1" si="0"/>
        <v/>
      </c>
      <c r="M64" s="719" t="str">
        <f t="shared" ca="1" si="4"/>
        <v/>
      </c>
      <c r="N64" s="719" t="str">
        <f t="shared" ca="1" si="0"/>
        <v/>
      </c>
      <c r="O64" s="719" t="str">
        <f t="shared" ca="1" si="0"/>
        <v/>
      </c>
      <c r="P64" s="719" t="str">
        <f t="shared" ca="1" si="0"/>
        <v/>
      </c>
      <c r="Q64" s="719" t="str">
        <f t="shared" ca="1" si="5"/>
        <v/>
      </c>
      <c r="R64" s="719" t="str">
        <f t="shared" ca="1" si="0"/>
        <v/>
      </c>
      <c r="S64" s="719" t="str">
        <f t="shared" ca="1" si="6"/>
        <v/>
      </c>
      <c r="T64" s="719" t="str">
        <f t="shared" ca="1" si="0"/>
        <v/>
      </c>
      <c r="U64" s="719" t="str">
        <f t="shared" ca="1" si="0"/>
        <v/>
      </c>
      <c r="V64" s="732" t="str">
        <f t="shared" ca="1" si="7"/>
        <v/>
      </c>
      <c r="W64" s="732" t="str">
        <f t="shared" ca="1" si="0"/>
        <v/>
      </c>
      <c r="X64" s="732" t="str">
        <f t="shared" ca="1" si="0"/>
        <v/>
      </c>
      <c r="Y64" s="724" t="str">
        <f t="shared" ca="1" si="8"/>
        <v/>
      </c>
      <c r="Z64" s="724" t="str">
        <f t="shared" ca="1" si="0"/>
        <v/>
      </c>
      <c r="AA64" s="724" t="str">
        <f t="shared" ca="1" si="0"/>
        <v/>
      </c>
      <c r="AB64" s="724" t="str">
        <f t="shared" ca="1" si="0"/>
        <v/>
      </c>
      <c r="AC64" s="724" t="str">
        <f t="shared" ca="1" si="0"/>
        <v/>
      </c>
      <c r="AD64" s="724" t="str">
        <f t="shared" ca="1" si="0"/>
        <v/>
      </c>
      <c r="AE64" s="724" t="str">
        <f t="shared" ca="1" si="0"/>
        <v/>
      </c>
      <c r="AF64" s="724" t="str">
        <f t="shared" ca="1" si="0"/>
        <v/>
      </c>
      <c r="AG64" s="724" t="str">
        <f t="shared" ca="1" si="9"/>
        <v/>
      </c>
      <c r="AH64" s="724" t="str">
        <f t="shared" ca="1" si="0"/>
        <v/>
      </c>
      <c r="AI64" s="367" t="str">
        <f t="shared" ca="1" si="1"/>
        <v/>
      </c>
      <c r="AJ64" s="172"/>
      <c r="AK64" s="4" t="str">
        <f>IF('Pre-approval Application'!$AK64,ROW(),"")</f>
        <v/>
      </c>
    </row>
    <row r="65" spans="1:37" s="4" customFormat="1" ht="12" x14ac:dyDescent="0.2">
      <c r="A65" s="719" t="str">
        <f t="shared" ca="1" si="2"/>
        <v/>
      </c>
      <c r="B65" s="719"/>
      <c r="C65" s="719"/>
      <c r="D65" s="719" t="str">
        <f t="shared" ca="1" si="3"/>
        <v/>
      </c>
      <c r="E65" s="719" t="str">
        <f t="shared" ca="1" si="0"/>
        <v/>
      </c>
      <c r="F65" s="719" t="str">
        <f t="shared" ca="1" si="0"/>
        <v/>
      </c>
      <c r="G65" s="719" t="str">
        <f t="shared" ca="1" si="0"/>
        <v/>
      </c>
      <c r="H65" s="719" t="str">
        <f t="shared" ca="1" si="0"/>
        <v/>
      </c>
      <c r="I65" s="719" t="str">
        <f t="shared" ca="1" si="0"/>
        <v/>
      </c>
      <c r="J65" s="719" t="str">
        <f t="shared" ca="1" si="0"/>
        <v/>
      </c>
      <c r="K65" s="719" t="str">
        <f t="shared" ca="1" si="0"/>
        <v/>
      </c>
      <c r="L65" s="719" t="str">
        <f t="shared" ca="1" si="0"/>
        <v/>
      </c>
      <c r="M65" s="719" t="str">
        <f t="shared" ca="1" si="4"/>
        <v/>
      </c>
      <c r="N65" s="719" t="str">
        <f t="shared" ca="1" si="0"/>
        <v/>
      </c>
      <c r="O65" s="719" t="str">
        <f t="shared" ca="1" si="0"/>
        <v/>
      </c>
      <c r="P65" s="719" t="str">
        <f t="shared" ca="1" si="0"/>
        <v/>
      </c>
      <c r="Q65" s="719" t="str">
        <f t="shared" ca="1" si="5"/>
        <v/>
      </c>
      <c r="R65" s="719" t="str">
        <f t="shared" ca="1" si="0"/>
        <v/>
      </c>
      <c r="S65" s="719" t="str">
        <f t="shared" ca="1" si="6"/>
        <v/>
      </c>
      <c r="T65" s="719" t="str">
        <f t="shared" ca="1" si="0"/>
        <v/>
      </c>
      <c r="U65" s="719" t="str">
        <f t="shared" ca="1" si="0"/>
        <v/>
      </c>
      <c r="V65" s="732" t="str">
        <f t="shared" ca="1" si="7"/>
        <v/>
      </c>
      <c r="W65" s="732" t="str">
        <f t="shared" ca="1" si="0"/>
        <v/>
      </c>
      <c r="X65" s="732" t="str">
        <f t="shared" ca="1" si="0"/>
        <v/>
      </c>
      <c r="Y65" s="724" t="str">
        <f t="shared" ca="1" si="8"/>
        <v/>
      </c>
      <c r="Z65" s="724" t="str">
        <f t="shared" ca="1" si="0"/>
        <v/>
      </c>
      <c r="AA65" s="724" t="str">
        <f t="shared" ca="1" si="0"/>
        <v/>
      </c>
      <c r="AB65" s="724" t="str">
        <f t="shared" ca="1" si="0"/>
        <v/>
      </c>
      <c r="AC65" s="724" t="str">
        <f t="shared" ca="1" si="0"/>
        <v/>
      </c>
      <c r="AD65" s="724" t="str">
        <f t="shared" ca="1" si="0"/>
        <v/>
      </c>
      <c r="AE65" s="724" t="str">
        <f t="shared" ca="1" si="0"/>
        <v/>
      </c>
      <c r="AF65" s="724" t="str">
        <f t="shared" ca="1" si="0"/>
        <v/>
      </c>
      <c r="AG65" s="724" t="str">
        <f t="shared" ca="1" si="9"/>
        <v/>
      </c>
      <c r="AH65" s="724" t="str">
        <f t="shared" ca="1" si="0"/>
        <v/>
      </c>
      <c r="AI65" s="367" t="str">
        <f t="shared" ca="1" si="1"/>
        <v/>
      </c>
      <c r="AJ65" s="172"/>
      <c r="AK65" s="4" t="str">
        <f>IF('Pre-approval Application'!$AK65,ROW(),"")</f>
        <v/>
      </c>
    </row>
    <row r="66" spans="1:37" s="4" customFormat="1" ht="12" x14ac:dyDescent="0.2">
      <c r="A66" s="719" t="str">
        <f t="shared" ca="1" si="2"/>
        <v/>
      </c>
      <c r="B66" s="719"/>
      <c r="C66" s="719"/>
      <c r="D66" s="719" t="str">
        <f t="shared" ca="1" si="3"/>
        <v/>
      </c>
      <c r="E66" s="719" t="str">
        <f t="shared" ca="1" si="0"/>
        <v/>
      </c>
      <c r="F66" s="719" t="str">
        <f t="shared" ca="1" si="0"/>
        <v/>
      </c>
      <c r="G66" s="719" t="str">
        <f t="shared" ca="1" si="0"/>
        <v/>
      </c>
      <c r="H66" s="719" t="str">
        <f t="shared" ca="1" si="0"/>
        <v/>
      </c>
      <c r="I66" s="719" t="str">
        <f t="shared" ca="1" si="0"/>
        <v/>
      </c>
      <c r="J66" s="719" t="str">
        <f t="shared" ca="1" si="0"/>
        <v/>
      </c>
      <c r="K66" s="719" t="str">
        <f t="shared" ca="1" si="0"/>
        <v/>
      </c>
      <c r="L66" s="719" t="str">
        <f t="shared" ca="1" si="0"/>
        <v/>
      </c>
      <c r="M66" s="719" t="str">
        <f t="shared" ca="1" si="4"/>
        <v/>
      </c>
      <c r="N66" s="719" t="str">
        <f t="shared" ca="1" si="0"/>
        <v/>
      </c>
      <c r="O66" s="719" t="str">
        <f t="shared" ca="1" si="0"/>
        <v/>
      </c>
      <c r="P66" s="719" t="str">
        <f t="shared" ca="1" si="0"/>
        <v/>
      </c>
      <c r="Q66" s="719" t="str">
        <f t="shared" ca="1" si="5"/>
        <v/>
      </c>
      <c r="R66" s="719" t="str">
        <f t="shared" ca="1" si="0"/>
        <v/>
      </c>
      <c r="S66" s="719" t="str">
        <f t="shared" ca="1" si="6"/>
        <v/>
      </c>
      <c r="T66" s="719" t="str">
        <f t="shared" ca="1" si="0"/>
        <v/>
      </c>
      <c r="U66" s="719" t="str">
        <f t="shared" ca="1" si="0"/>
        <v/>
      </c>
      <c r="V66" s="732" t="str">
        <f t="shared" ca="1" si="7"/>
        <v/>
      </c>
      <c r="W66" s="732" t="str">
        <f t="shared" ca="1" si="0"/>
        <v/>
      </c>
      <c r="X66" s="732" t="str">
        <f t="shared" ca="1" si="0"/>
        <v/>
      </c>
      <c r="Y66" s="724" t="str">
        <f t="shared" ca="1" si="8"/>
        <v/>
      </c>
      <c r="Z66" s="724" t="str">
        <f t="shared" ca="1" si="0"/>
        <v/>
      </c>
      <c r="AA66" s="724" t="str">
        <f t="shared" ca="1" si="0"/>
        <v/>
      </c>
      <c r="AB66" s="724" t="str">
        <f t="shared" ca="1" si="0"/>
        <v/>
      </c>
      <c r="AC66" s="724" t="str">
        <f t="shared" ca="1" si="0"/>
        <v/>
      </c>
      <c r="AD66" s="724" t="str">
        <f t="shared" ca="1" si="0"/>
        <v/>
      </c>
      <c r="AE66" s="724" t="str">
        <f t="shared" ca="1" si="0"/>
        <v/>
      </c>
      <c r="AF66" s="724" t="str">
        <f t="shared" ca="1" si="0"/>
        <v/>
      </c>
      <c r="AG66" s="724" t="str">
        <f t="shared" ca="1" si="9"/>
        <v/>
      </c>
      <c r="AH66" s="724" t="str">
        <f t="shared" ca="1" si="0"/>
        <v/>
      </c>
      <c r="AI66" s="367" t="str">
        <f t="shared" ca="1" si="1"/>
        <v/>
      </c>
      <c r="AJ66" s="172"/>
      <c r="AK66" s="4" t="str">
        <f>IF('Pre-approval Application'!$AK66,ROW(),"")</f>
        <v/>
      </c>
    </row>
    <row r="67" spans="1:37" s="4" customFormat="1" ht="12" x14ac:dyDescent="0.2">
      <c r="A67" s="719" t="str">
        <f t="shared" ca="1" si="2"/>
        <v/>
      </c>
      <c r="B67" s="719"/>
      <c r="C67" s="719"/>
      <c r="D67" s="719" t="str">
        <f t="shared" ca="1" si="3"/>
        <v/>
      </c>
      <c r="E67" s="719" t="str">
        <f t="shared" ca="1" si="0"/>
        <v/>
      </c>
      <c r="F67" s="719" t="str">
        <f t="shared" ca="1" si="0"/>
        <v/>
      </c>
      <c r="G67" s="719" t="str">
        <f t="shared" ca="1" si="0"/>
        <v/>
      </c>
      <c r="H67" s="719" t="str">
        <f t="shared" ca="1" si="0"/>
        <v/>
      </c>
      <c r="I67" s="719" t="str">
        <f t="shared" ca="1" si="0"/>
        <v/>
      </c>
      <c r="J67" s="719" t="str">
        <f t="shared" ca="1" si="0"/>
        <v/>
      </c>
      <c r="K67" s="719" t="str">
        <f t="shared" ca="1" si="0"/>
        <v/>
      </c>
      <c r="L67" s="719" t="str">
        <f t="shared" ca="1" si="0"/>
        <v/>
      </c>
      <c r="M67" s="719" t="str">
        <f t="shared" ca="1" si="4"/>
        <v/>
      </c>
      <c r="N67" s="719" t="str">
        <f t="shared" ca="1" si="0"/>
        <v/>
      </c>
      <c r="O67" s="719" t="str">
        <f t="shared" ca="1" si="0"/>
        <v/>
      </c>
      <c r="P67" s="719" t="str">
        <f t="shared" ca="1" si="0"/>
        <v/>
      </c>
      <c r="Q67" s="719" t="str">
        <f t="shared" ca="1" si="5"/>
        <v/>
      </c>
      <c r="R67" s="719" t="str">
        <f t="shared" ca="1" si="0"/>
        <v/>
      </c>
      <c r="S67" s="719" t="str">
        <f t="shared" ca="1" si="6"/>
        <v/>
      </c>
      <c r="T67" s="719" t="str">
        <f t="shared" ca="1" si="0"/>
        <v/>
      </c>
      <c r="U67" s="719" t="str">
        <f t="shared" ca="1" si="0"/>
        <v/>
      </c>
      <c r="V67" s="732" t="str">
        <f t="shared" ca="1" si="7"/>
        <v/>
      </c>
      <c r="W67" s="732" t="str">
        <f t="shared" ca="1" si="0"/>
        <v/>
      </c>
      <c r="X67" s="732" t="str">
        <f t="shared" ca="1" si="0"/>
        <v/>
      </c>
      <c r="Y67" s="724" t="str">
        <f t="shared" ca="1" si="8"/>
        <v/>
      </c>
      <c r="Z67" s="724" t="str">
        <f t="shared" ca="1" si="0"/>
        <v/>
      </c>
      <c r="AA67" s="724" t="str">
        <f t="shared" ca="1" si="0"/>
        <v/>
      </c>
      <c r="AB67" s="724" t="str">
        <f t="shared" ca="1" si="0"/>
        <v/>
      </c>
      <c r="AC67" s="724" t="str">
        <f t="shared" ca="1" si="0"/>
        <v/>
      </c>
      <c r="AD67" s="724" t="str">
        <f t="shared" ca="1" si="0"/>
        <v/>
      </c>
      <c r="AE67" s="724" t="str">
        <f t="shared" ca="1" si="0"/>
        <v/>
      </c>
      <c r="AF67" s="724" t="str">
        <f t="shared" ca="1" si="0"/>
        <v/>
      </c>
      <c r="AG67" s="724" t="str">
        <f t="shared" ca="1" si="9"/>
        <v/>
      </c>
      <c r="AH67" s="724" t="str">
        <f t="shared" ca="1" si="0"/>
        <v/>
      </c>
      <c r="AI67" s="367" t="str">
        <f t="shared" ca="1" si="1"/>
        <v/>
      </c>
      <c r="AJ67" s="172"/>
      <c r="AK67" s="4" t="str">
        <f>IF('Pre-approval Application'!$AK67,ROW(),"")</f>
        <v/>
      </c>
    </row>
    <row r="68" spans="1:37" s="4" customFormat="1" ht="12" x14ac:dyDescent="0.2">
      <c r="A68" s="719" t="str">
        <f t="shared" ca="1" si="2"/>
        <v/>
      </c>
      <c r="B68" s="719"/>
      <c r="C68" s="719"/>
      <c r="D68" s="719" t="str">
        <f t="shared" ca="1" si="3"/>
        <v/>
      </c>
      <c r="E68" s="719" t="str">
        <f t="shared" ca="1" si="0"/>
        <v/>
      </c>
      <c r="F68" s="719" t="str">
        <f t="shared" ca="1" si="0"/>
        <v/>
      </c>
      <c r="G68" s="719" t="str">
        <f t="shared" ca="1" si="0"/>
        <v/>
      </c>
      <c r="H68" s="719" t="str">
        <f t="shared" ca="1" si="0"/>
        <v/>
      </c>
      <c r="I68" s="719" t="str">
        <f t="shared" ca="1" si="0"/>
        <v/>
      </c>
      <c r="J68" s="719" t="str">
        <f t="shared" ca="1" si="0"/>
        <v/>
      </c>
      <c r="K68" s="719" t="str">
        <f t="shared" ca="1" si="0"/>
        <v/>
      </c>
      <c r="L68" s="719" t="str">
        <f t="shared" ca="1" si="0"/>
        <v/>
      </c>
      <c r="M68" s="719" t="str">
        <f t="shared" ca="1" si="4"/>
        <v/>
      </c>
      <c r="N68" s="719" t="str">
        <f t="shared" ca="1" si="0"/>
        <v/>
      </c>
      <c r="O68" s="719" t="str">
        <f t="shared" ca="1" si="0"/>
        <v/>
      </c>
      <c r="P68" s="719" t="str">
        <f t="shared" ca="1" si="0"/>
        <v/>
      </c>
      <c r="Q68" s="719" t="str">
        <f t="shared" ca="1" si="5"/>
        <v/>
      </c>
      <c r="R68" s="719" t="str">
        <f t="shared" ca="1" si="0"/>
        <v/>
      </c>
      <c r="S68" s="719" t="str">
        <f t="shared" ca="1" si="6"/>
        <v/>
      </c>
      <c r="T68" s="719" t="str">
        <f t="shared" ca="1" si="0"/>
        <v/>
      </c>
      <c r="U68" s="719" t="str">
        <f t="shared" ca="1" si="0"/>
        <v/>
      </c>
      <c r="V68" s="732" t="str">
        <f t="shared" ca="1" si="7"/>
        <v/>
      </c>
      <c r="W68" s="732" t="str">
        <f t="shared" ca="1" si="0"/>
        <v/>
      </c>
      <c r="X68" s="732" t="str">
        <f t="shared" ca="1" si="0"/>
        <v/>
      </c>
      <c r="Y68" s="724" t="str">
        <f t="shared" ca="1" si="8"/>
        <v/>
      </c>
      <c r="Z68" s="724" t="str">
        <f t="shared" ca="1" si="0"/>
        <v/>
      </c>
      <c r="AA68" s="724" t="str">
        <f t="shared" ca="1" si="0"/>
        <v/>
      </c>
      <c r="AB68" s="724" t="str">
        <f t="shared" ca="1" si="0"/>
        <v/>
      </c>
      <c r="AC68" s="724" t="str">
        <f t="shared" ca="1" si="0"/>
        <v/>
      </c>
      <c r="AD68" s="724" t="str">
        <f t="shared" ca="1" si="0"/>
        <v/>
      </c>
      <c r="AE68" s="724" t="str">
        <f t="shared" ca="1" si="0"/>
        <v/>
      </c>
      <c r="AF68" s="724" t="str">
        <f t="shared" ca="1" si="0"/>
        <v/>
      </c>
      <c r="AG68" s="724" t="str">
        <f t="shared" ca="1" si="9"/>
        <v/>
      </c>
      <c r="AH68" s="724" t="str">
        <f t="shared" ca="1" si="0"/>
        <v/>
      </c>
      <c r="AI68" s="367" t="str">
        <f t="shared" ca="1" si="1"/>
        <v/>
      </c>
      <c r="AJ68" s="172"/>
      <c r="AK68" s="4" t="str">
        <f>IF('Pre-approval Application'!$AK68,ROW(),"")</f>
        <v/>
      </c>
    </row>
    <row r="69" spans="1:37" s="4" customFormat="1" ht="12" x14ac:dyDescent="0.2">
      <c r="A69" s="719" t="str">
        <f t="shared" ca="1" si="2"/>
        <v/>
      </c>
      <c r="B69" s="719"/>
      <c r="C69" s="719"/>
      <c r="D69" s="719" t="str">
        <f t="shared" ca="1" si="3"/>
        <v/>
      </c>
      <c r="E69" s="719" t="str">
        <f t="shared" ca="1" si="0"/>
        <v/>
      </c>
      <c r="F69" s="719" t="str">
        <f t="shared" ca="1" si="0"/>
        <v/>
      </c>
      <c r="G69" s="719" t="str">
        <f t="shared" ca="1" si="0"/>
        <v/>
      </c>
      <c r="H69" s="719" t="str">
        <f t="shared" ca="1" si="0"/>
        <v/>
      </c>
      <c r="I69" s="719" t="str">
        <f t="shared" ca="1" si="0"/>
        <v/>
      </c>
      <c r="J69" s="719" t="str">
        <f t="shared" ca="1" si="0"/>
        <v/>
      </c>
      <c r="K69" s="719" t="str">
        <f t="shared" ca="1" si="0"/>
        <v/>
      </c>
      <c r="L69" s="719" t="str">
        <f t="shared" ca="1" si="0"/>
        <v/>
      </c>
      <c r="M69" s="719" t="str">
        <f t="shared" ca="1" si="4"/>
        <v/>
      </c>
      <c r="N69" s="719" t="str">
        <f t="shared" ca="1" si="0"/>
        <v/>
      </c>
      <c r="O69" s="719" t="str">
        <f t="shared" ca="1" si="0"/>
        <v/>
      </c>
      <c r="P69" s="719" t="str">
        <f t="shared" ca="1" si="0"/>
        <v/>
      </c>
      <c r="Q69" s="719" t="str">
        <f t="shared" ca="1" si="5"/>
        <v/>
      </c>
      <c r="R69" s="719" t="str">
        <f t="shared" ca="1" si="0"/>
        <v/>
      </c>
      <c r="S69" s="719" t="str">
        <f t="shared" ca="1" si="6"/>
        <v/>
      </c>
      <c r="T69" s="719" t="str">
        <f t="shared" ca="1" si="0"/>
        <v/>
      </c>
      <c r="U69" s="719" t="str">
        <f t="shared" ca="1" si="0"/>
        <v/>
      </c>
      <c r="V69" s="732" t="str">
        <f t="shared" ca="1" si="7"/>
        <v/>
      </c>
      <c r="W69" s="732" t="str">
        <f t="shared" ca="1" si="0"/>
        <v/>
      </c>
      <c r="X69" s="732" t="str">
        <f t="shared" ca="1" si="0"/>
        <v/>
      </c>
      <c r="Y69" s="724" t="str">
        <f t="shared" ca="1" si="8"/>
        <v/>
      </c>
      <c r="Z69" s="724" t="str">
        <f t="shared" ca="1" si="0"/>
        <v/>
      </c>
      <c r="AA69" s="724" t="str">
        <f t="shared" ca="1" si="0"/>
        <v/>
      </c>
      <c r="AB69" s="724" t="str">
        <f t="shared" ca="1" si="0"/>
        <v/>
      </c>
      <c r="AC69" s="724" t="str">
        <f t="shared" ca="1" si="0"/>
        <v/>
      </c>
      <c r="AD69" s="724" t="str">
        <f t="shared" ca="1" si="0"/>
        <v/>
      </c>
      <c r="AE69" s="724" t="str">
        <f t="shared" ca="1" si="0"/>
        <v/>
      </c>
      <c r="AF69" s="724" t="str">
        <f t="shared" ca="1" si="0"/>
        <v/>
      </c>
      <c r="AG69" s="724" t="str">
        <f t="shared" ca="1" si="9"/>
        <v/>
      </c>
      <c r="AH69" s="724" t="str">
        <f t="shared" ca="1" si="0"/>
        <v/>
      </c>
      <c r="AI69" s="367" t="str">
        <f t="shared" ca="1" si="1"/>
        <v/>
      </c>
      <c r="AJ69" s="172"/>
      <c r="AK69" s="4" t="str">
        <f>IF('Pre-approval Application'!$AK69,ROW(),"")</f>
        <v/>
      </c>
    </row>
    <row r="70" spans="1:37" s="4" customFormat="1" ht="12" x14ac:dyDescent="0.2">
      <c r="A70" s="719" t="str">
        <f t="shared" ca="1" si="2"/>
        <v/>
      </c>
      <c r="B70" s="719"/>
      <c r="C70" s="719"/>
      <c r="D70" s="719" t="str">
        <f t="shared" ca="1" si="3"/>
        <v/>
      </c>
      <c r="E70" s="719" t="str">
        <f t="shared" ca="1" si="0"/>
        <v/>
      </c>
      <c r="F70" s="719" t="str">
        <f t="shared" ca="1" si="0"/>
        <v/>
      </c>
      <c r="G70" s="719" t="str">
        <f t="shared" ca="1" si="0"/>
        <v/>
      </c>
      <c r="H70" s="719" t="str">
        <f t="shared" ca="1" si="0"/>
        <v/>
      </c>
      <c r="I70" s="719" t="str">
        <f t="shared" ca="1" si="0"/>
        <v/>
      </c>
      <c r="J70" s="719" t="str">
        <f t="shared" ca="1" si="0"/>
        <v/>
      </c>
      <c r="K70" s="719" t="str">
        <f t="shared" ca="1" si="0"/>
        <v/>
      </c>
      <c r="L70" s="719" t="str">
        <f t="shared" ca="1" si="0"/>
        <v/>
      </c>
      <c r="M70" s="719" t="str">
        <f t="shared" ca="1" si="4"/>
        <v/>
      </c>
      <c r="N70" s="719" t="str">
        <f t="shared" ca="1" si="0"/>
        <v/>
      </c>
      <c r="O70" s="719" t="str">
        <f t="shared" ca="1" si="0"/>
        <v/>
      </c>
      <c r="P70" s="719" t="str">
        <f t="shared" ca="1" si="0"/>
        <v/>
      </c>
      <c r="Q70" s="719" t="str">
        <f t="shared" ca="1" si="5"/>
        <v/>
      </c>
      <c r="R70" s="719" t="str">
        <f t="shared" ca="1" si="0"/>
        <v/>
      </c>
      <c r="S70" s="719" t="str">
        <f t="shared" ca="1" si="6"/>
        <v/>
      </c>
      <c r="T70" s="719" t="str">
        <f t="shared" ca="1" si="0"/>
        <v/>
      </c>
      <c r="U70" s="719" t="str">
        <f t="shared" ca="1" si="0"/>
        <v/>
      </c>
      <c r="V70" s="732" t="str">
        <f t="shared" ca="1" si="7"/>
        <v/>
      </c>
      <c r="W70" s="732" t="str">
        <f t="shared" ca="1" si="0"/>
        <v/>
      </c>
      <c r="X70" s="732" t="str">
        <f t="shared" ca="1" si="0"/>
        <v/>
      </c>
      <c r="Y70" s="724" t="str">
        <f t="shared" ca="1" si="8"/>
        <v/>
      </c>
      <c r="Z70" s="724" t="str">
        <f t="shared" ca="1" si="0"/>
        <v/>
      </c>
      <c r="AA70" s="724" t="str">
        <f t="shared" ca="1" si="0"/>
        <v/>
      </c>
      <c r="AB70" s="724" t="str">
        <f t="shared" ca="1" si="0"/>
        <v/>
      </c>
      <c r="AC70" s="724" t="str">
        <f t="shared" ca="1" si="0"/>
        <v/>
      </c>
      <c r="AD70" s="724" t="str">
        <f t="shared" ca="1" si="0"/>
        <v/>
      </c>
      <c r="AE70" s="724" t="str">
        <f t="shared" ca="1" si="0"/>
        <v/>
      </c>
      <c r="AF70" s="724" t="str">
        <f t="shared" ca="1" si="0"/>
        <v/>
      </c>
      <c r="AG70" s="724" t="str">
        <f t="shared" ca="1" si="9"/>
        <v/>
      </c>
      <c r="AH70" s="724" t="str">
        <f t="shared" ca="1" si="0"/>
        <v/>
      </c>
      <c r="AI70" s="367" t="str">
        <f t="shared" ca="1" si="1"/>
        <v/>
      </c>
      <c r="AJ70" s="172"/>
      <c r="AK70" s="4" t="str">
        <f>IF('Pre-approval Application'!$AK70,ROW(),"")</f>
        <v/>
      </c>
    </row>
    <row r="71" spans="1:37" s="349" customFormat="1" ht="12.2" customHeight="1" x14ac:dyDescent="0.2">
      <c r="A71" s="719" t="str">
        <f ca="1">IFERROR(IF(INDIRECT("'Pre-approval Application'!AK"&amp;ROW()),IF(ISBLANK(INDIRECT("'Pre-approval Application'!A"&amp;ROW())),"",INDIRECT("'Pre-approval Application'!A"&amp;ROW())),""),"")</f>
        <v/>
      </c>
      <c r="B71" s="719"/>
      <c r="C71" s="719"/>
      <c r="D71" s="719" t="str">
        <f ca="1">IFERROR(IF(INDIRECT("'Pre-approval Application'!AK"&amp;ROW()),IF(ISBLANK(INDIRECT("'Pre-approval Application'!D"&amp;ROW())),"",INDIRECT("'Pre-approval Application'!D"&amp;ROW())),""),"")</f>
        <v/>
      </c>
      <c r="E71" s="719" t="str">
        <f t="shared" ca="1" si="0"/>
        <v/>
      </c>
      <c r="F71" s="719" t="str">
        <f t="shared" ca="1" si="0"/>
        <v/>
      </c>
      <c r="G71" s="719" t="str">
        <f t="shared" ca="1" si="0"/>
        <v/>
      </c>
      <c r="H71" s="719" t="str">
        <f t="shared" ca="1" si="0"/>
        <v/>
      </c>
      <c r="I71" s="719" t="str">
        <f t="shared" ca="1" si="0"/>
        <v/>
      </c>
      <c r="J71" s="719" t="str">
        <f t="shared" ca="1" si="0"/>
        <v/>
      </c>
      <c r="K71" s="719" t="str">
        <f t="shared" ca="1" si="0"/>
        <v/>
      </c>
      <c r="L71" s="719" t="str">
        <f t="shared" ca="1" si="0"/>
        <v/>
      </c>
      <c r="M71" s="719" t="str">
        <f ca="1">IFERROR(IF(INDIRECT("'Pre-approval Application'!AK"&amp;ROW()),IF(ISBLANK(INDIRECT("'Pre-approval Application'!M"&amp;ROW())),"",INDIRECT("'Pre-approval Application'!M"&amp;ROW())),""),"")</f>
        <v/>
      </c>
      <c r="N71" s="719" t="str">
        <f t="shared" ca="1" si="0"/>
        <v/>
      </c>
      <c r="O71" s="719" t="str">
        <f t="shared" ca="1" si="0"/>
        <v/>
      </c>
      <c r="P71" s="719" t="str">
        <f t="shared" ca="1" si="0"/>
        <v/>
      </c>
      <c r="Q71" s="719" t="str">
        <f ca="1">IFERROR(IF(INDIRECT("'Pre-approval Application'!AK"&amp;ROW()),IF(ISBLANK(INDIRECT("'Pre-approval Application'!Q"&amp;ROW())),"",INDIRECT("'Pre-approval Application'!Q"&amp;ROW())),""),"")</f>
        <v/>
      </c>
      <c r="R71" s="719" t="str">
        <f t="shared" ca="1" si="0"/>
        <v/>
      </c>
      <c r="S71" s="719" t="str">
        <f ca="1">IFERROR(IF(INDIRECT("'Pre-approval Application'!AK"&amp;ROW()),IF(ISBLANK(INDIRECT("'Pre-approval Application'!S"&amp;ROW())),"",INDIRECT("'Pre-approval Application'!S"&amp;ROW())),""),"")</f>
        <v/>
      </c>
      <c r="T71" s="719" t="str">
        <f t="shared" ca="1" si="0"/>
        <v/>
      </c>
      <c r="U71" s="719" t="str">
        <f t="shared" ca="1" si="0"/>
        <v/>
      </c>
      <c r="V71" s="732" t="str">
        <f ca="1">IFERROR(IF(INDIRECT("'Pre-approval Application'!AK"&amp;ROW()),IF(ISBLANK(INDIRECT("'Pre-approval Application'!V"&amp;ROW())),"",INDIRECT("'Pre-approval Application'!V"&amp;ROW())),""),"")</f>
        <v/>
      </c>
      <c r="W71" s="732" t="str">
        <f t="shared" ca="1" si="0"/>
        <v/>
      </c>
      <c r="X71" s="732" t="str">
        <f t="shared" ref="X71:AH71" ca="1" si="10">IFERROR(IF(INDIRECT("'Pre-approval Application'!AK"&amp;ROW()),IF(ISBLANK(INDIRECT("'Pre-approval Application'!A"&amp;ROW())),"",INDIRECT("'Pre-approval Application'!A"&amp;ROW())),""),"")</f>
        <v/>
      </c>
      <c r="Y71" s="724" t="str">
        <f ca="1">IFERROR(IF(INDIRECT("'Pre-approval Application'!AK"&amp;ROW()),IF(ISBLANK(INDIRECT("'Pre-approval Application'!Y"&amp;ROW())),"",INDIRECT("'Pre-approval Application'!Y"&amp;ROW())),""),"")</f>
        <v/>
      </c>
      <c r="Z71" s="724" t="str">
        <f t="shared" ca="1" si="10"/>
        <v/>
      </c>
      <c r="AA71" s="724" t="str">
        <f t="shared" ca="1" si="10"/>
        <v/>
      </c>
      <c r="AB71" s="724" t="str">
        <f t="shared" ca="1" si="10"/>
        <v/>
      </c>
      <c r="AC71" s="724" t="str">
        <f t="shared" ca="1" si="10"/>
        <v/>
      </c>
      <c r="AD71" s="724" t="str">
        <f t="shared" ca="1" si="10"/>
        <v/>
      </c>
      <c r="AE71" s="724" t="str">
        <f t="shared" ca="1" si="10"/>
        <v/>
      </c>
      <c r="AF71" s="724" t="str">
        <f t="shared" ca="1" si="10"/>
        <v/>
      </c>
      <c r="AG71" s="724" t="str">
        <f ca="1">IFERROR(IF(INDIRECT("'Pre-approval Application'!AK"&amp;ROW()),IF(ISBLANK(INDIRECT("'Pre-approval Application'!AG"&amp;ROW())),"",INDIRECT("'Pre-approval Application'!AG"&amp;ROW())),""),"")</f>
        <v/>
      </c>
      <c r="AH71" s="724" t="str">
        <f t="shared" ca="1" si="10"/>
        <v/>
      </c>
      <c r="AI71" s="367" t="str">
        <f t="shared" ca="1" si="1"/>
        <v/>
      </c>
      <c r="AJ71" s="172"/>
      <c r="AK71" s="349" t="str">
        <f>IF('Pre-approval Application'!$AK71,ROW(),"")</f>
        <v/>
      </c>
    </row>
    <row r="72" spans="1:37" s="349" customFormat="1" ht="12" x14ac:dyDescent="0.2">
      <c r="A72" s="719" t="str">
        <f t="shared" ca="1" si="2"/>
        <v/>
      </c>
      <c r="B72" s="719"/>
      <c r="C72" s="719"/>
      <c r="D72" s="719" t="str">
        <f t="shared" ca="1" si="3"/>
        <v/>
      </c>
      <c r="E72" s="719" t="str">
        <f t="shared" ref="E72:AH75" ca="1" si="11">IFERROR(IF(INDIRECT("'Pre-approval Application'!AK"&amp;ROW()),IF(ISBLANK(INDIRECT("'Pre-approval Application'!A"&amp;ROW())),"",INDIRECT("'Pre-approval Application'!A"&amp;ROW())),""),"")</f>
        <v/>
      </c>
      <c r="F72" s="719" t="str">
        <f t="shared" ca="1" si="11"/>
        <v/>
      </c>
      <c r="G72" s="719" t="str">
        <f t="shared" ca="1" si="11"/>
        <v/>
      </c>
      <c r="H72" s="719" t="str">
        <f t="shared" ca="1" si="11"/>
        <v/>
      </c>
      <c r="I72" s="719" t="str">
        <f t="shared" ca="1" si="11"/>
        <v/>
      </c>
      <c r="J72" s="719" t="str">
        <f t="shared" ca="1" si="11"/>
        <v/>
      </c>
      <c r="K72" s="719" t="str">
        <f t="shared" ca="1" si="11"/>
        <v/>
      </c>
      <c r="L72" s="719" t="str">
        <f t="shared" ca="1" si="11"/>
        <v/>
      </c>
      <c r="M72" s="719" t="str">
        <f t="shared" ca="1" si="4"/>
        <v/>
      </c>
      <c r="N72" s="719" t="str">
        <f t="shared" ca="1" si="11"/>
        <v/>
      </c>
      <c r="O72" s="719" t="str">
        <f t="shared" ca="1" si="11"/>
        <v/>
      </c>
      <c r="P72" s="719" t="str">
        <f t="shared" ca="1" si="11"/>
        <v/>
      </c>
      <c r="Q72" s="719" t="str">
        <f t="shared" ca="1" si="5"/>
        <v/>
      </c>
      <c r="R72" s="719" t="str">
        <f t="shared" ca="1" si="11"/>
        <v/>
      </c>
      <c r="S72" s="719" t="str">
        <f t="shared" ca="1" si="6"/>
        <v/>
      </c>
      <c r="T72" s="719" t="str">
        <f t="shared" ca="1" si="11"/>
        <v/>
      </c>
      <c r="U72" s="719" t="str">
        <f t="shared" ca="1" si="11"/>
        <v/>
      </c>
      <c r="V72" s="732" t="str">
        <f t="shared" ca="1" si="7"/>
        <v/>
      </c>
      <c r="W72" s="732" t="str">
        <f t="shared" ca="1" si="11"/>
        <v/>
      </c>
      <c r="X72" s="732" t="str">
        <f t="shared" ca="1" si="11"/>
        <v/>
      </c>
      <c r="Y72" s="724" t="str">
        <f t="shared" ca="1" si="8"/>
        <v/>
      </c>
      <c r="Z72" s="724" t="str">
        <f t="shared" ca="1" si="11"/>
        <v/>
      </c>
      <c r="AA72" s="724" t="str">
        <f t="shared" ca="1" si="11"/>
        <v/>
      </c>
      <c r="AB72" s="724" t="str">
        <f t="shared" ca="1" si="11"/>
        <v/>
      </c>
      <c r="AC72" s="724" t="str">
        <f t="shared" ca="1" si="11"/>
        <v/>
      </c>
      <c r="AD72" s="724" t="str">
        <f t="shared" ca="1" si="11"/>
        <v/>
      </c>
      <c r="AE72" s="724" t="str">
        <f t="shared" ca="1" si="11"/>
        <v/>
      </c>
      <c r="AF72" s="724" t="str">
        <f t="shared" ca="1" si="11"/>
        <v/>
      </c>
      <c r="AG72" s="724" t="str">
        <f t="shared" ca="1" si="9"/>
        <v/>
      </c>
      <c r="AH72" s="724" t="str">
        <f t="shared" ca="1" si="11"/>
        <v/>
      </c>
      <c r="AI72" s="367" t="str">
        <f t="shared" ca="1" si="1"/>
        <v/>
      </c>
      <c r="AJ72" s="172"/>
      <c r="AK72" s="349" t="str">
        <f>IF('Pre-approval Application'!$AK72,ROW(),"")</f>
        <v/>
      </c>
    </row>
    <row r="73" spans="1:37" s="349" customFormat="1" ht="12" x14ac:dyDescent="0.2">
      <c r="A73" s="719" t="str">
        <f t="shared" ca="1" si="2"/>
        <v/>
      </c>
      <c r="B73" s="719"/>
      <c r="C73" s="719"/>
      <c r="D73" s="719" t="str">
        <f t="shared" ca="1" si="3"/>
        <v/>
      </c>
      <c r="E73" s="719" t="str">
        <f t="shared" ca="1" si="11"/>
        <v/>
      </c>
      <c r="F73" s="719" t="str">
        <f t="shared" ca="1" si="11"/>
        <v/>
      </c>
      <c r="G73" s="719" t="str">
        <f t="shared" ca="1" si="11"/>
        <v/>
      </c>
      <c r="H73" s="719" t="str">
        <f t="shared" ca="1" si="11"/>
        <v/>
      </c>
      <c r="I73" s="719" t="str">
        <f t="shared" ca="1" si="11"/>
        <v/>
      </c>
      <c r="J73" s="719" t="str">
        <f t="shared" ca="1" si="11"/>
        <v/>
      </c>
      <c r="K73" s="719" t="str">
        <f t="shared" ca="1" si="11"/>
        <v/>
      </c>
      <c r="L73" s="719" t="str">
        <f t="shared" ca="1" si="11"/>
        <v/>
      </c>
      <c r="M73" s="719" t="str">
        <f t="shared" ca="1" si="4"/>
        <v/>
      </c>
      <c r="N73" s="719" t="str">
        <f t="shared" ca="1" si="11"/>
        <v/>
      </c>
      <c r="O73" s="719" t="str">
        <f t="shared" ca="1" si="11"/>
        <v/>
      </c>
      <c r="P73" s="719" t="str">
        <f t="shared" ca="1" si="11"/>
        <v/>
      </c>
      <c r="Q73" s="719" t="str">
        <f t="shared" ca="1" si="5"/>
        <v/>
      </c>
      <c r="R73" s="719" t="str">
        <f t="shared" ca="1" si="11"/>
        <v/>
      </c>
      <c r="S73" s="719" t="str">
        <f t="shared" ca="1" si="6"/>
        <v/>
      </c>
      <c r="T73" s="719" t="str">
        <f t="shared" ca="1" si="11"/>
        <v/>
      </c>
      <c r="U73" s="719" t="str">
        <f t="shared" ca="1" si="11"/>
        <v/>
      </c>
      <c r="V73" s="732" t="str">
        <f t="shared" ca="1" si="7"/>
        <v/>
      </c>
      <c r="W73" s="732" t="str">
        <f t="shared" ca="1" si="11"/>
        <v/>
      </c>
      <c r="X73" s="732" t="str">
        <f t="shared" ca="1" si="11"/>
        <v/>
      </c>
      <c r="Y73" s="724" t="str">
        <f t="shared" ca="1" si="8"/>
        <v/>
      </c>
      <c r="Z73" s="724" t="str">
        <f t="shared" ca="1" si="11"/>
        <v/>
      </c>
      <c r="AA73" s="724" t="str">
        <f t="shared" ca="1" si="11"/>
        <v/>
      </c>
      <c r="AB73" s="724" t="str">
        <f t="shared" ca="1" si="11"/>
        <v/>
      </c>
      <c r="AC73" s="724" t="str">
        <f t="shared" ca="1" si="11"/>
        <v/>
      </c>
      <c r="AD73" s="724" t="str">
        <f t="shared" ca="1" si="11"/>
        <v/>
      </c>
      <c r="AE73" s="724" t="str">
        <f t="shared" ca="1" si="11"/>
        <v/>
      </c>
      <c r="AF73" s="724" t="str">
        <f t="shared" ca="1" si="11"/>
        <v/>
      </c>
      <c r="AG73" s="724" t="str">
        <f t="shared" ca="1" si="9"/>
        <v/>
      </c>
      <c r="AH73" s="724" t="str">
        <f t="shared" ca="1" si="11"/>
        <v/>
      </c>
      <c r="AI73" s="367" t="str">
        <f t="shared" ca="1" si="1"/>
        <v/>
      </c>
      <c r="AJ73" s="172"/>
      <c r="AK73" s="349" t="str">
        <f>IF('Pre-approval Application'!$AK73,ROW(),"")</f>
        <v/>
      </c>
    </row>
    <row r="74" spans="1:37" s="349" customFormat="1" ht="12" x14ac:dyDescent="0.2">
      <c r="A74" s="719" t="str">
        <f t="shared" ca="1" si="2"/>
        <v/>
      </c>
      <c r="B74" s="719"/>
      <c r="C74" s="719"/>
      <c r="D74" s="719" t="str">
        <f t="shared" ca="1" si="3"/>
        <v/>
      </c>
      <c r="E74" s="719" t="str">
        <f t="shared" ca="1" si="11"/>
        <v/>
      </c>
      <c r="F74" s="719" t="str">
        <f t="shared" ca="1" si="11"/>
        <v/>
      </c>
      <c r="G74" s="719" t="str">
        <f t="shared" ca="1" si="11"/>
        <v/>
      </c>
      <c r="H74" s="719" t="str">
        <f t="shared" ca="1" si="11"/>
        <v/>
      </c>
      <c r="I74" s="719" t="str">
        <f t="shared" ca="1" si="11"/>
        <v/>
      </c>
      <c r="J74" s="719" t="str">
        <f t="shared" ca="1" si="11"/>
        <v/>
      </c>
      <c r="K74" s="719" t="str">
        <f t="shared" ca="1" si="11"/>
        <v/>
      </c>
      <c r="L74" s="719" t="str">
        <f t="shared" ca="1" si="11"/>
        <v/>
      </c>
      <c r="M74" s="719" t="str">
        <f t="shared" ca="1" si="4"/>
        <v/>
      </c>
      <c r="N74" s="719" t="str">
        <f t="shared" ca="1" si="11"/>
        <v/>
      </c>
      <c r="O74" s="719" t="str">
        <f t="shared" ca="1" si="11"/>
        <v/>
      </c>
      <c r="P74" s="719" t="str">
        <f t="shared" ca="1" si="11"/>
        <v/>
      </c>
      <c r="Q74" s="719" t="str">
        <f t="shared" ca="1" si="5"/>
        <v/>
      </c>
      <c r="R74" s="719" t="str">
        <f t="shared" ca="1" si="11"/>
        <v/>
      </c>
      <c r="S74" s="719" t="str">
        <f t="shared" ca="1" si="6"/>
        <v/>
      </c>
      <c r="T74" s="719" t="str">
        <f t="shared" ca="1" si="11"/>
        <v/>
      </c>
      <c r="U74" s="719" t="str">
        <f t="shared" ca="1" si="11"/>
        <v/>
      </c>
      <c r="V74" s="732" t="str">
        <f t="shared" ca="1" si="7"/>
        <v/>
      </c>
      <c r="W74" s="732" t="str">
        <f t="shared" ca="1" si="11"/>
        <v/>
      </c>
      <c r="X74" s="732" t="str">
        <f t="shared" ca="1" si="11"/>
        <v/>
      </c>
      <c r="Y74" s="724" t="str">
        <f t="shared" ca="1" si="8"/>
        <v/>
      </c>
      <c r="Z74" s="724" t="str">
        <f t="shared" ca="1" si="11"/>
        <v/>
      </c>
      <c r="AA74" s="724" t="str">
        <f t="shared" ca="1" si="11"/>
        <v/>
      </c>
      <c r="AB74" s="724" t="str">
        <f t="shared" ca="1" si="11"/>
        <v/>
      </c>
      <c r="AC74" s="724" t="str">
        <f t="shared" ca="1" si="11"/>
        <v/>
      </c>
      <c r="AD74" s="724" t="str">
        <f t="shared" ca="1" si="11"/>
        <v/>
      </c>
      <c r="AE74" s="724" t="str">
        <f t="shared" ca="1" si="11"/>
        <v/>
      </c>
      <c r="AF74" s="724" t="str">
        <f t="shared" ca="1" si="11"/>
        <v/>
      </c>
      <c r="AG74" s="724" t="str">
        <f t="shared" ca="1" si="9"/>
        <v/>
      </c>
      <c r="AH74" s="724" t="str">
        <f t="shared" ca="1" si="11"/>
        <v/>
      </c>
      <c r="AI74" s="367" t="str">
        <f t="shared" ca="1" si="1"/>
        <v/>
      </c>
      <c r="AJ74" s="172"/>
      <c r="AK74" s="349" t="str">
        <f>IF('Pre-approval Application'!$AK74,ROW(),"")</f>
        <v/>
      </c>
    </row>
    <row r="75" spans="1:37" s="349" customFormat="1" ht="12" x14ac:dyDescent="0.2">
      <c r="A75" s="719" t="str">
        <f t="shared" ca="1" si="2"/>
        <v/>
      </c>
      <c r="B75" s="719"/>
      <c r="C75" s="719"/>
      <c r="D75" s="719" t="str">
        <f t="shared" ca="1" si="3"/>
        <v/>
      </c>
      <c r="E75" s="719" t="str">
        <f t="shared" ca="1" si="11"/>
        <v/>
      </c>
      <c r="F75" s="719" t="str">
        <f t="shared" ca="1" si="11"/>
        <v/>
      </c>
      <c r="G75" s="719" t="str">
        <f t="shared" ca="1" si="11"/>
        <v/>
      </c>
      <c r="H75" s="719" t="str">
        <f t="shared" ca="1" si="11"/>
        <v/>
      </c>
      <c r="I75" s="719" t="str">
        <f t="shared" ca="1" si="11"/>
        <v/>
      </c>
      <c r="J75" s="719" t="str">
        <f t="shared" ca="1" si="11"/>
        <v/>
      </c>
      <c r="K75" s="719" t="str">
        <f t="shared" ca="1" si="11"/>
        <v/>
      </c>
      <c r="L75" s="719" t="str">
        <f t="shared" ca="1" si="11"/>
        <v/>
      </c>
      <c r="M75" s="719" t="str">
        <f t="shared" ca="1" si="4"/>
        <v/>
      </c>
      <c r="N75" s="719" t="str">
        <f t="shared" ca="1" si="11"/>
        <v/>
      </c>
      <c r="O75" s="719" t="str">
        <f t="shared" ca="1" si="11"/>
        <v/>
      </c>
      <c r="P75" s="719" t="str">
        <f t="shared" ca="1" si="11"/>
        <v/>
      </c>
      <c r="Q75" s="719" t="str">
        <f t="shared" ca="1" si="5"/>
        <v/>
      </c>
      <c r="R75" s="719" t="str">
        <f t="shared" ca="1" si="11"/>
        <v/>
      </c>
      <c r="S75" s="719" t="str">
        <f t="shared" ca="1" si="6"/>
        <v/>
      </c>
      <c r="T75" s="719" t="str">
        <f t="shared" ca="1" si="11"/>
        <v/>
      </c>
      <c r="U75" s="719" t="str">
        <f t="shared" ca="1" si="11"/>
        <v/>
      </c>
      <c r="V75" s="732" t="str">
        <f t="shared" ca="1" si="7"/>
        <v/>
      </c>
      <c r="W75" s="732" t="str">
        <f t="shared" ca="1" si="11"/>
        <v/>
      </c>
      <c r="X75" s="732" t="str">
        <f t="shared" ca="1" si="11"/>
        <v/>
      </c>
      <c r="Y75" s="724" t="str">
        <f t="shared" ca="1" si="8"/>
        <v/>
      </c>
      <c r="Z75" s="724" t="str">
        <f t="shared" ca="1" si="11"/>
        <v/>
      </c>
      <c r="AA75" s="724" t="str">
        <f t="shared" ca="1" si="11"/>
        <v/>
      </c>
      <c r="AB75" s="724" t="str">
        <f t="shared" ca="1" si="11"/>
        <v/>
      </c>
      <c r="AC75" s="724" t="str">
        <f t="shared" ca="1" si="11"/>
        <v/>
      </c>
      <c r="AD75" s="724" t="str">
        <f t="shared" ca="1" si="11"/>
        <v/>
      </c>
      <c r="AE75" s="724" t="str">
        <f t="shared" ca="1" si="11"/>
        <v/>
      </c>
      <c r="AF75" s="724" t="str">
        <f t="shared" ca="1" si="11"/>
        <v/>
      </c>
      <c r="AG75" s="724" t="str">
        <f t="shared" ca="1" si="9"/>
        <v/>
      </c>
      <c r="AH75" s="724" t="str">
        <f t="shared" ca="1" si="11"/>
        <v/>
      </c>
      <c r="AI75" s="367" t="str">
        <f t="shared" ca="1" si="1"/>
        <v/>
      </c>
      <c r="AJ75" s="172"/>
      <c r="AK75" s="349" t="str">
        <f>IF('Pre-approval Application'!$AK75,ROW(),"")</f>
        <v/>
      </c>
    </row>
    <row r="76" spans="1:37" s="4" customFormat="1" ht="12" x14ac:dyDescent="0.2">
      <c r="A76" s="123" t="s">
        <v>523</v>
      </c>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50"/>
      <c r="AA76" s="150"/>
      <c r="AB76" s="150"/>
      <c r="AC76" s="150"/>
      <c r="AD76" s="150"/>
      <c r="AE76" s="171"/>
      <c r="AF76" s="149"/>
      <c r="AG76" s="149"/>
      <c r="AH76" s="171"/>
      <c r="AI76" s="370">
        <f ca="1">SUM(AI61:AI75)</f>
        <v>0</v>
      </c>
      <c r="AJ76" s="172"/>
    </row>
    <row r="77" spans="1:37" s="349" customFormat="1" ht="14.25" customHeight="1" x14ac:dyDescent="0.2">
      <c r="A77" s="123"/>
      <c r="B77" s="123"/>
      <c r="C77" s="123"/>
      <c r="D77" s="123"/>
      <c r="E77" s="123"/>
      <c r="F77" s="123"/>
      <c r="G77" s="123"/>
      <c r="H77" s="123"/>
      <c r="I77" s="123"/>
      <c r="J77" s="123"/>
      <c r="K77" s="123"/>
      <c r="L77" s="123"/>
      <c r="M77" s="123"/>
      <c r="N77" s="123"/>
      <c r="O77" s="123"/>
      <c r="P77" s="123"/>
      <c r="Q77" s="123"/>
      <c r="R77" s="123"/>
      <c r="S77" s="123"/>
      <c r="T77" s="123" t="str">
        <f ca="1">IFERROR(IF(INDIRECT("'Pre-approval Application'!AK"&amp;ROW()),INDIRECT("'Pre-approval Application'!A"&amp;ROW()),""),"")</f>
        <v/>
      </c>
      <c r="U77" s="123"/>
      <c r="V77" s="123"/>
      <c r="W77" s="123" t="str">
        <f ca="1">IFERROR(IF(INDIRECT("'Pre-approval Application'!AK"&amp;ROW()),IF(ISBLANK(INDIRECT("'Pre-approval Application'!A"&amp;ROW())),"",INDIRECT("'Pre-approval Application'!A"&amp;ROW())),""),"")</f>
        <v/>
      </c>
      <c r="X77" s="123"/>
      <c r="Y77" s="123"/>
      <c r="Z77" s="150"/>
      <c r="AA77" s="150"/>
      <c r="AB77" s="150"/>
      <c r="AC77" s="150"/>
      <c r="AD77" s="150"/>
      <c r="AE77" s="171"/>
      <c r="AF77" s="149"/>
      <c r="AG77" s="149"/>
      <c r="AH77" s="149"/>
      <c r="AI77" s="172"/>
      <c r="AJ77" s="172"/>
    </row>
    <row r="78" spans="1:37" s="1" customFormat="1" ht="20.25" x14ac:dyDescent="0.3">
      <c r="A78" s="120" t="s">
        <v>55</v>
      </c>
      <c r="B78" s="118"/>
      <c r="C78" s="118"/>
      <c r="D78" s="118"/>
      <c r="E78" s="118"/>
      <c r="F78" s="118"/>
      <c r="G78" s="118"/>
      <c r="H78" s="118"/>
      <c r="I78" s="118"/>
      <c r="J78" s="118"/>
      <c r="K78" s="118"/>
      <c r="L78" s="118"/>
      <c r="M78" s="118"/>
      <c r="N78" s="118"/>
      <c r="O78" s="118"/>
      <c r="P78" s="118"/>
      <c r="Q78" s="118"/>
      <c r="R78" s="118"/>
      <c r="S78" s="118"/>
      <c r="T78" s="124"/>
      <c r="U78" s="118"/>
      <c r="V78" s="118"/>
      <c r="W78" s="118"/>
      <c r="X78" s="118"/>
      <c r="Y78" s="165"/>
      <c r="Z78" s="165"/>
      <c r="AA78" s="165"/>
      <c r="AB78" s="165"/>
      <c r="AC78" s="118"/>
      <c r="AD78" s="118"/>
      <c r="AE78" s="165"/>
      <c r="AF78" s="165"/>
      <c r="AG78" s="118"/>
      <c r="AH78" s="118"/>
      <c r="AI78" s="173"/>
      <c r="AJ78" s="173"/>
    </row>
    <row r="79" spans="1:37" s="29" customFormat="1" ht="16.5" x14ac:dyDescent="0.3">
      <c r="A79" s="174" t="s">
        <v>365</v>
      </c>
      <c r="B79" s="175"/>
      <c r="C79" s="175"/>
      <c r="D79" s="175"/>
      <c r="E79" s="175"/>
      <c r="F79" s="175"/>
      <c r="G79" s="175"/>
      <c r="H79" s="175"/>
      <c r="I79" s="175"/>
      <c r="J79" s="175"/>
      <c r="K79" s="175"/>
      <c r="L79" s="175"/>
      <c r="M79" s="175"/>
      <c r="N79" s="175"/>
      <c r="O79" s="175"/>
      <c r="P79" s="175"/>
      <c r="Q79" s="175"/>
      <c r="R79" s="175"/>
      <c r="S79" s="175"/>
      <c r="T79" s="176"/>
      <c r="U79" s="175"/>
      <c r="V79" s="175"/>
      <c r="W79" s="175"/>
      <c r="X79" s="175"/>
      <c r="Y79" s="177"/>
      <c r="Z79" s="177"/>
      <c r="AA79" s="177"/>
      <c r="AB79" s="177"/>
      <c r="AC79" s="175"/>
      <c r="AD79" s="175"/>
      <c r="AE79" s="177"/>
      <c r="AF79" s="177"/>
      <c r="AG79" s="175"/>
      <c r="AH79" s="175"/>
      <c r="AI79" s="178"/>
      <c r="AJ79" s="178"/>
    </row>
    <row r="80" spans="1:37" s="27" customFormat="1" ht="16.5" x14ac:dyDescent="0.3">
      <c r="A80" s="319" t="s">
        <v>33</v>
      </c>
      <c r="B80" s="319"/>
      <c r="C80" s="319"/>
      <c r="D80" s="319" t="s">
        <v>576</v>
      </c>
      <c r="E80" s="319"/>
      <c r="F80" s="319"/>
      <c r="G80" s="319"/>
      <c r="H80" s="319"/>
      <c r="I80" s="319"/>
      <c r="J80" s="319"/>
      <c r="K80" s="319"/>
      <c r="L80" s="319"/>
      <c r="M80" s="319"/>
      <c r="N80" s="319"/>
      <c r="O80" s="319" t="s">
        <v>137</v>
      </c>
      <c r="P80" s="319"/>
      <c r="Q80" s="319"/>
      <c r="R80" s="319" t="s">
        <v>138</v>
      </c>
      <c r="S80" s="319"/>
      <c r="T80" s="320"/>
      <c r="U80" s="319" t="s">
        <v>136</v>
      </c>
      <c r="V80" s="319"/>
      <c r="W80" s="319"/>
      <c r="X80" s="319"/>
      <c r="Y80" s="319" t="s">
        <v>609</v>
      </c>
      <c r="Z80" s="319"/>
      <c r="AA80" s="319"/>
      <c r="AB80" s="319"/>
      <c r="AC80" s="319"/>
      <c r="AD80" s="319"/>
      <c r="AE80" s="319"/>
      <c r="AF80" s="319"/>
      <c r="AG80" s="322" t="s">
        <v>129</v>
      </c>
      <c r="AH80" s="322"/>
      <c r="AI80" s="321" t="s">
        <v>35</v>
      </c>
      <c r="AJ80" s="179"/>
    </row>
    <row r="81" spans="1:37" s="4" customFormat="1" ht="12" x14ac:dyDescent="0.2">
      <c r="A81" s="719" t="str">
        <f ca="1">IFERROR(IF(INDIRECT("'Pre-approval Application'!AK"&amp;ROW()),IF(ISBLANK(INDIRECT("'Pre-approval Application'!A"&amp;ROW())),"",INDIRECT("'Pre-approval Application'!A"&amp;ROW())),""),"")</f>
        <v/>
      </c>
      <c r="B81" s="719"/>
      <c r="C81" s="719"/>
      <c r="D81" s="719" t="str">
        <f ca="1">IFERROR(IF(INDIRECT("'Pre-approval Application'!AK"&amp;ROW()),IF(ISBLANK(INDIRECT("'Pre-approval Application'!D"&amp;ROW())),"",INDIRECT("'Pre-approval Application'!D"&amp;ROW())),""),"")</f>
        <v/>
      </c>
      <c r="E81" s="719"/>
      <c r="F81" s="719"/>
      <c r="G81" s="719"/>
      <c r="H81" s="719"/>
      <c r="I81" s="719"/>
      <c r="J81" s="719"/>
      <c r="K81" s="719"/>
      <c r="L81" s="719"/>
      <c r="M81" s="719"/>
      <c r="N81" s="719"/>
      <c r="O81" s="729" t="str">
        <f ca="1">IFERROR(IF(INDIRECT("'Pre-approval Application'!AK"&amp;ROW()),IF(ISBLANK(INDIRECT("'Pre-approval Application'!O"&amp;ROW())),"",INDIRECT("'Pre-approval Application'!O"&amp;ROW())),""),"")</f>
        <v/>
      </c>
      <c r="P81" s="729"/>
      <c r="Q81" s="729"/>
      <c r="R81" s="730" t="str">
        <f ca="1">IFERROR(IF(INDIRECT("'Pre-approval Application'!AK"&amp;ROW()),IF(ISBLANK(INDIRECT("'Pre-approval Application'!R"&amp;ROW())),"",INDIRECT("'Pre-approval Application'!R"&amp;ROW())),""),"")</f>
        <v/>
      </c>
      <c r="S81" s="730"/>
      <c r="T81" s="730"/>
      <c r="U81" s="731" t="str">
        <f ca="1">IFERROR(IF(INDIRECT("'Pre-approval Application'!AK"&amp;ROW()),IF(ISBLANK(INDIRECT("'Pre-approval Application'!U"&amp;ROW())),"",INDIRECT("'Pre-approval Application'!U"&amp;ROW())),""),"")</f>
        <v/>
      </c>
      <c r="V81" s="731"/>
      <c r="W81" s="731"/>
      <c r="X81" s="731"/>
      <c r="Y81" s="724" t="str">
        <f ca="1">IFERROR(IF(INDIRECT("'Pre-approval Application'!AK"&amp;ROW()),IF(ISBLANK(INDIRECT("'Pre-approval Application'!Y"&amp;ROW())),"",INDIRECT("'Pre-approval Application'!Y"&amp;ROW())),""),"")</f>
        <v/>
      </c>
      <c r="Z81" s="724" t="str">
        <f t="shared" ref="Z81:AF96" ca="1" si="12">IFERROR(IF(INDIRECT("'Pre-approval Application'!AK"&amp;ROW()),IF(ISBLANK(INDIRECT("'Pre-approval Application'!A"&amp;ROW())),"",INDIRECT("'Pre-approval Application'!A"&amp;ROW())),""),"")</f>
        <v/>
      </c>
      <c r="AA81" s="724" t="str">
        <f t="shared" ca="1" si="12"/>
        <v/>
      </c>
      <c r="AB81" s="724" t="str">
        <f t="shared" ca="1" si="12"/>
        <v/>
      </c>
      <c r="AC81" s="724" t="str">
        <f t="shared" ca="1" si="12"/>
        <v/>
      </c>
      <c r="AD81" s="724" t="str">
        <f t="shared" ca="1" si="12"/>
        <v/>
      </c>
      <c r="AE81" s="724" t="str">
        <f t="shared" ca="1" si="12"/>
        <v/>
      </c>
      <c r="AF81" s="724" t="str">
        <f t="shared" ca="1" si="12"/>
        <v/>
      </c>
      <c r="AG81" s="724" t="str">
        <f ca="1">IFERROR(IF(INDIRECT("'Pre-approval Application'!AK"&amp;ROW()),IF(ISBLANK(INDIRECT("'Pre-approval Application'!AG"&amp;ROW())),"",INDIRECT("'Pre-approval Application'!AG"&amp;ROW())),""),"")</f>
        <v/>
      </c>
      <c r="AH81" s="724" t="str">
        <f t="shared" ref="AH81:AH100" ca="1" si="13">IFERROR(IF(INDIRECT("'Pre-approval Application'!AK"&amp;ROW()),IF(ISBLANK(INDIRECT("'Pre-approval Application'!A"&amp;ROW())),"",INDIRECT("'Pre-approval Application'!A"&amp;ROW())),""),"")</f>
        <v/>
      </c>
      <c r="AI81" s="367" t="str">
        <f t="shared" ref="AI81:AI90" ca="1" si="14">IFERROR(VLOOKUP(A81,$A$199:$AI$435,35,FALSE)*AG81,"")</f>
        <v/>
      </c>
      <c r="AJ81" s="172"/>
      <c r="AK81" s="4" t="str">
        <f>IF('Pre-approval Application'!$AK81,ROW(),"")</f>
        <v/>
      </c>
    </row>
    <row r="82" spans="1:37" s="4" customFormat="1" ht="12" x14ac:dyDescent="0.2">
      <c r="A82" s="719" t="str">
        <f t="shared" ref="A82:A100" ca="1" si="15">IFERROR(IF(INDIRECT("'Pre-approval Application'!AK"&amp;ROW()),IF(ISBLANK(INDIRECT("'Pre-approval Application'!A"&amp;ROW())),"",INDIRECT("'Pre-approval Application'!A"&amp;ROW())),""),"")</f>
        <v/>
      </c>
      <c r="B82" s="719"/>
      <c r="C82" s="719"/>
      <c r="D82" s="719" t="str">
        <f t="shared" ref="D82:D100" ca="1" si="16">IFERROR(IF(INDIRECT("'Pre-approval Application'!AK"&amp;ROW()),IF(ISBLANK(INDIRECT("'Pre-approval Application'!D"&amp;ROW())),"",INDIRECT("'Pre-approval Application'!D"&amp;ROW())),""),"")</f>
        <v/>
      </c>
      <c r="E82" s="719"/>
      <c r="F82" s="719"/>
      <c r="G82" s="719"/>
      <c r="H82" s="719"/>
      <c r="I82" s="719"/>
      <c r="J82" s="719"/>
      <c r="K82" s="719"/>
      <c r="L82" s="719"/>
      <c r="M82" s="719"/>
      <c r="N82" s="719"/>
      <c r="O82" s="729" t="str">
        <f t="shared" ref="O82:O100" ca="1" si="17">IFERROR(IF(INDIRECT("'Pre-approval Application'!AK"&amp;ROW()),IF(ISBLANK(INDIRECT("'Pre-approval Application'!O"&amp;ROW())),"",INDIRECT("'Pre-approval Application'!O"&amp;ROW())),""),"")</f>
        <v/>
      </c>
      <c r="P82" s="729"/>
      <c r="Q82" s="729"/>
      <c r="R82" s="730" t="str">
        <f t="shared" ref="R82:R100" ca="1" si="18">IFERROR(IF(INDIRECT("'Pre-approval Application'!AK"&amp;ROW()),IF(ISBLANK(INDIRECT("'Pre-approval Application'!R"&amp;ROW())),"",INDIRECT("'Pre-approval Application'!R"&amp;ROW())),""),"")</f>
        <v/>
      </c>
      <c r="S82" s="730"/>
      <c r="T82" s="730"/>
      <c r="U82" s="731" t="str">
        <f t="shared" ref="U82:U100" ca="1" si="19">IFERROR(IF(INDIRECT("'Pre-approval Application'!AK"&amp;ROW()),IF(ISBLANK(INDIRECT("'Pre-approval Application'!U"&amp;ROW())),"",INDIRECT("'Pre-approval Application'!U"&amp;ROW())),""),"")</f>
        <v/>
      </c>
      <c r="V82" s="731"/>
      <c r="W82" s="731"/>
      <c r="X82" s="731"/>
      <c r="Y82" s="724" t="str">
        <f t="shared" ref="Y82:Y100" ca="1" si="20">IFERROR(IF(INDIRECT("'Pre-approval Application'!AK"&amp;ROW()),IF(ISBLANK(INDIRECT("'Pre-approval Application'!Y"&amp;ROW())),"",INDIRECT("'Pre-approval Application'!Y"&amp;ROW())),""),"")</f>
        <v/>
      </c>
      <c r="Z82" s="724" t="str">
        <f t="shared" ca="1" si="12"/>
        <v/>
      </c>
      <c r="AA82" s="724" t="str">
        <f t="shared" ca="1" si="12"/>
        <v/>
      </c>
      <c r="AB82" s="724" t="str">
        <f t="shared" ca="1" si="12"/>
        <v/>
      </c>
      <c r="AC82" s="724" t="str">
        <f t="shared" ca="1" si="12"/>
        <v/>
      </c>
      <c r="AD82" s="724" t="str">
        <f t="shared" ca="1" si="12"/>
        <v/>
      </c>
      <c r="AE82" s="724" t="str">
        <f t="shared" ca="1" si="12"/>
        <v/>
      </c>
      <c r="AF82" s="724" t="str">
        <f t="shared" ca="1" si="12"/>
        <v/>
      </c>
      <c r="AG82" s="724" t="str">
        <f t="shared" ref="AG82:AG100" ca="1" si="21">IFERROR(IF(INDIRECT("'Pre-approval Application'!AK"&amp;ROW()),IF(ISBLANK(INDIRECT("'Pre-approval Application'!AG"&amp;ROW())),"",INDIRECT("'Pre-approval Application'!AG"&amp;ROW())),""),"")</f>
        <v/>
      </c>
      <c r="AH82" s="724" t="str">
        <f t="shared" ca="1" si="13"/>
        <v/>
      </c>
      <c r="AI82" s="367" t="str">
        <f t="shared" ca="1" si="14"/>
        <v/>
      </c>
      <c r="AJ82" s="172"/>
      <c r="AK82" s="405" t="str">
        <f>IF('Pre-approval Application'!$AK82,ROW(),"")</f>
        <v/>
      </c>
    </row>
    <row r="83" spans="1:37" s="4" customFormat="1" ht="12" x14ac:dyDescent="0.2">
      <c r="A83" s="719" t="str">
        <f t="shared" ca="1" si="15"/>
        <v/>
      </c>
      <c r="B83" s="719"/>
      <c r="C83" s="719"/>
      <c r="D83" s="719" t="str">
        <f t="shared" ca="1" si="16"/>
        <v/>
      </c>
      <c r="E83" s="719"/>
      <c r="F83" s="719"/>
      <c r="G83" s="719"/>
      <c r="H83" s="719"/>
      <c r="I83" s="719"/>
      <c r="J83" s="719"/>
      <c r="K83" s="719"/>
      <c r="L83" s="719"/>
      <c r="M83" s="719"/>
      <c r="N83" s="719"/>
      <c r="O83" s="729" t="str">
        <f t="shared" ca="1" si="17"/>
        <v/>
      </c>
      <c r="P83" s="729"/>
      <c r="Q83" s="729"/>
      <c r="R83" s="730" t="str">
        <f t="shared" ca="1" si="18"/>
        <v/>
      </c>
      <c r="S83" s="730"/>
      <c r="T83" s="730"/>
      <c r="U83" s="731" t="str">
        <f t="shared" ca="1" si="19"/>
        <v/>
      </c>
      <c r="V83" s="731"/>
      <c r="W83" s="731"/>
      <c r="X83" s="731"/>
      <c r="Y83" s="724" t="str">
        <f t="shared" ca="1" si="20"/>
        <v/>
      </c>
      <c r="Z83" s="724" t="str">
        <f t="shared" ca="1" si="12"/>
        <v/>
      </c>
      <c r="AA83" s="724" t="str">
        <f t="shared" ca="1" si="12"/>
        <v/>
      </c>
      <c r="AB83" s="724" t="str">
        <f t="shared" ca="1" si="12"/>
        <v/>
      </c>
      <c r="AC83" s="724" t="str">
        <f t="shared" ca="1" si="12"/>
        <v/>
      </c>
      <c r="AD83" s="724" t="str">
        <f t="shared" ca="1" si="12"/>
        <v/>
      </c>
      <c r="AE83" s="724" t="str">
        <f t="shared" ca="1" si="12"/>
        <v/>
      </c>
      <c r="AF83" s="724" t="str">
        <f t="shared" ca="1" si="12"/>
        <v/>
      </c>
      <c r="AG83" s="724" t="str">
        <f t="shared" ca="1" si="21"/>
        <v/>
      </c>
      <c r="AH83" s="724" t="str">
        <f t="shared" ca="1" si="13"/>
        <v/>
      </c>
      <c r="AI83" s="367" t="str">
        <f t="shared" ca="1" si="14"/>
        <v/>
      </c>
      <c r="AJ83" s="172"/>
      <c r="AK83" s="405" t="str">
        <f>IF('Pre-approval Application'!$AK83,ROW(),"")</f>
        <v/>
      </c>
    </row>
    <row r="84" spans="1:37" s="4" customFormat="1" ht="12" x14ac:dyDescent="0.2">
      <c r="A84" s="719" t="str">
        <f t="shared" ca="1" si="15"/>
        <v/>
      </c>
      <c r="B84" s="719"/>
      <c r="C84" s="719"/>
      <c r="D84" s="719" t="str">
        <f t="shared" ca="1" si="16"/>
        <v/>
      </c>
      <c r="E84" s="719"/>
      <c r="F84" s="719"/>
      <c r="G84" s="719"/>
      <c r="H84" s="719"/>
      <c r="I84" s="719"/>
      <c r="J84" s="719"/>
      <c r="K84" s="719"/>
      <c r="L84" s="719"/>
      <c r="M84" s="719"/>
      <c r="N84" s="719"/>
      <c r="O84" s="729" t="str">
        <f t="shared" ca="1" si="17"/>
        <v/>
      </c>
      <c r="P84" s="729"/>
      <c r="Q84" s="729"/>
      <c r="R84" s="730" t="str">
        <f t="shared" ca="1" si="18"/>
        <v/>
      </c>
      <c r="S84" s="730"/>
      <c r="T84" s="730"/>
      <c r="U84" s="731" t="str">
        <f t="shared" ca="1" si="19"/>
        <v/>
      </c>
      <c r="V84" s="731"/>
      <c r="W84" s="731"/>
      <c r="X84" s="731"/>
      <c r="Y84" s="724" t="str">
        <f t="shared" ca="1" si="20"/>
        <v/>
      </c>
      <c r="Z84" s="724" t="str">
        <f t="shared" ca="1" si="12"/>
        <v/>
      </c>
      <c r="AA84" s="724" t="str">
        <f t="shared" ca="1" si="12"/>
        <v/>
      </c>
      <c r="AB84" s="724" t="str">
        <f t="shared" ca="1" si="12"/>
        <v/>
      </c>
      <c r="AC84" s="724" t="str">
        <f t="shared" ca="1" si="12"/>
        <v/>
      </c>
      <c r="AD84" s="724" t="str">
        <f t="shared" ca="1" si="12"/>
        <v/>
      </c>
      <c r="AE84" s="724" t="str">
        <f t="shared" ca="1" si="12"/>
        <v/>
      </c>
      <c r="AF84" s="724" t="str">
        <f t="shared" ca="1" si="12"/>
        <v/>
      </c>
      <c r="AG84" s="724" t="str">
        <f t="shared" ca="1" si="21"/>
        <v/>
      </c>
      <c r="AH84" s="724" t="str">
        <f t="shared" ca="1" si="13"/>
        <v/>
      </c>
      <c r="AI84" s="367" t="str">
        <f t="shared" ca="1" si="14"/>
        <v/>
      </c>
      <c r="AJ84" s="172"/>
      <c r="AK84" s="405" t="str">
        <f>IF('Pre-approval Application'!$AK84,ROW(),"")</f>
        <v/>
      </c>
    </row>
    <row r="85" spans="1:37" s="4" customFormat="1" ht="12" x14ac:dyDescent="0.2">
      <c r="A85" s="719" t="str">
        <f t="shared" ca="1" si="15"/>
        <v/>
      </c>
      <c r="B85" s="719"/>
      <c r="C85" s="719"/>
      <c r="D85" s="719" t="str">
        <f t="shared" ca="1" si="16"/>
        <v/>
      </c>
      <c r="E85" s="719"/>
      <c r="F85" s="719"/>
      <c r="G85" s="719"/>
      <c r="H85" s="719"/>
      <c r="I85" s="719"/>
      <c r="J85" s="719"/>
      <c r="K85" s="719"/>
      <c r="L85" s="719"/>
      <c r="M85" s="719"/>
      <c r="N85" s="719"/>
      <c r="O85" s="729" t="str">
        <f t="shared" ca="1" si="17"/>
        <v/>
      </c>
      <c r="P85" s="729"/>
      <c r="Q85" s="729"/>
      <c r="R85" s="730" t="str">
        <f t="shared" ca="1" si="18"/>
        <v/>
      </c>
      <c r="S85" s="730"/>
      <c r="T85" s="730"/>
      <c r="U85" s="731" t="str">
        <f t="shared" ca="1" si="19"/>
        <v/>
      </c>
      <c r="V85" s="731"/>
      <c r="W85" s="731"/>
      <c r="X85" s="731"/>
      <c r="Y85" s="724" t="str">
        <f t="shared" ca="1" si="20"/>
        <v/>
      </c>
      <c r="Z85" s="724" t="str">
        <f t="shared" ca="1" si="12"/>
        <v/>
      </c>
      <c r="AA85" s="724" t="str">
        <f t="shared" ca="1" si="12"/>
        <v/>
      </c>
      <c r="AB85" s="724" t="str">
        <f t="shared" ca="1" si="12"/>
        <v/>
      </c>
      <c r="AC85" s="724" t="str">
        <f t="shared" ca="1" si="12"/>
        <v/>
      </c>
      <c r="AD85" s="724" t="str">
        <f t="shared" ca="1" si="12"/>
        <v/>
      </c>
      <c r="AE85" s="724" t="str">
        <f t="shared" ca="1" si="12"/>
        <v/>
      </c>
      <c r="AF85" s="724" t="str">
        <f t="shared" ca="1" si="12"/>
        <v/>
      </c>
      <c r="AG85" s="724" t="str">
        <f t="shared" ca="1" si="21"/>
        <v/>
      </c>
      <c r="AH85" s="724" t="str">
        <f t="shared" ca="1" si="13"/>
        <v/>
      </c>
      <c r="AI85" s="367" t="str">
        <f t="shared" ca="1" si="14"/>
        <v/>
      </c>
      <c r="AJ85" s="172"/>
      <c r="AK85" s="405" t="str">
        <f>IF('Pre-approval Application'!$AK85,ROW(),"")</f>
        <v/>
      </c>
    </row>
    <row r="86" spans="1:37" s="4" customFormat="1" ht="12" x14ac:dyDescent="0.2">
      <c r="A86" s="719" t="str">
        <f t="shared" ca="1" si="15"/>
        <v/>
      </c>
      <c r="B86" s="719"/>
      <c r="C86" s="719"/>
      <c r="D86" s="719" t="str">
        <f t="shared" ca="1" si="16"/>
        <v/>
      </c>
      <c r="E86" s="719"/>
      <c r="F86" s="719"/>
      <c r="G86" s="719"/>
      <c r="H86" s="719"/>
      <c r="I86" s="719"/>
      <c r="J86" s="719"/>
      <c r="K86" s="719"/>
      <c r="L86" s="719"/>
      <c r="M86" s="719"/>
      <c r="N86" s="719"/>
      <c r="O86" s="729" t="str">
        <f t="shared" ca="1" si="17"/>
        <v/>
      </c>
      <c r="P86" s="729"/>
      <c r="Q86" s="729"/>
      <c r="R86" s="730" t="str">
        <f t="shared" ca="1" si="18"/>
        <v/>
      </c>
      <c r="S86" s="730"/>
      <c r="T86" s="730"/>
      <c r="U86" s="731" t="str">
        <f t="shared" ca="1" si="19"/>
        <v/>
      </c>
      <c r="V86" s="731"/>
      <c r="W86" s="731"/>
      <c r="X86" s="731"/>
      <c r="Y86" s="724" t="str">
        <f t="shared" ca="1" si="20"/>
        <v/>
      </c>
      <c r="Z86" s="724" t="str">
        <f t="shared" ca="1" si="12"/>
        <v/>
      </c>
      <c r="AA86" s="724" t="str">
        <f t="shared" ca="1" si="12"/>
        <v/>
      </c>
      <c r="AB86" s="724" t="str">
        <f t="shared" ca="1" si="12"/>
        <v/>
      </c>
      <c r="AC86" s="724" t="str">
        <f t="shared" ca="1" si="12"/>
        <v/>
      </c>
      <c r="AD86" s="724" t="str">
        <f t="shared" ca="1" si="12"/>
        <v/>
      </c>
      <c r="AE86" s="724" t="str">
        <f t="shared" ca="1" si="12"/>
        <v/>
      </c>
      <c r="AF86" s="724" t="str">
        <f t="shared" ca="1" si="12"/>
        <v/>
      </c>
      <c r="AG86" s="724" t="str">
        <f t="shared" ca="1" si="21"/>
        <v/>
      </c>
      <c r="AH86" s="724" t="str">
        <f t="shared" ca="1" si="13"/>
        <v/>
      </c>
      <c r="AI86" s="367" t="str">
        <f t="shared" ca="1" si="14"/>
        <v/>
      </c>
      <c r="AJ86" s="172"/>
      <c r="AK86" s="405" t="str">
        <f>IF('Pre-approval Application'!$AK86,ROW(),"")</f>
        <v/>
      </c>
    </row>
    <row r="87" spans="1:37" s="4" customFormat="1" ht="12" x14ac:dyDescent="0.2">
      <c r="A87" s="719" t="str">
        <f t="shared" ca="1" si="15"/>
        <v/>
      </c>
      <c r="B87" s="719"/>
      <c r="C87" s="719"/>
      <c r="D87" s="719" t="str">
        <f t="shared" ca="1" si="16"/>
        <v/>
      </c>
      <c r="E87" s="719"/>
      <c r="F87" s="719"/>
      <c r="G87" s="719"/>
      <c r="H87" s="719"/>
      <c r="I87" s="719"/>
      <c r="J87" s="719"/>
      <c r="K87" s="719"/>
      <c r="L87" s="719"/>
      <c r="M87" s="719"/>
      <c r="N87" s="719"/>
      <c r="O87" s="729" t="str">
        <f t="shared" ca="1" si="17"/>
        <v/>
      </c>
      <c r="P87" s="729"/>
      <c r="Q87" s="729"/>
      <c r="R87" s="730" t="str">
        <f t="shared" ca="1" si="18"/>
        <v/>
      </c>
      <c r="S87" s="730"/>
      <c r="T87" s="730"/>
      <c r="U87" s="731" t="str">
        <f t="shared" ca="1" si="19"/>
        <v/>
      </c>
      <c r="V87" s="731"/>
      <c r="W87" s="731"/>
      <c r="X87" s="731"/>
      <c r="Y87" s="724" t="str">
        <f t="shared" ca="1" si="20"/>
        <v/>
      </c>
      <c r="Z87" s="724" t="str">
        <f t="shared" ca="1" si="12"/>
        <v/>
      </c>
      <c r="AA87" s="724" t="str">
        <f t="shared" ca="1" si="12"/>
        <v/>
      </c>
      <c r="AB87" s="724" t="str">
        <f t="shared" ca="1" si="12"/>
        <v/>
      </c>
      <c r="AC87" s="724" t="str">
        <f t="shared" ca="1" si="12"/>
        <v/>
      </c>
      <c r="AD87" s="724" t="str">
        <f t="shared" ca="1" si="12"/>
        <v/>
      </c>
      <c r="AE87" s="724" t="str">
        <f t="shared" ca="1" si="12"/>
        <v/>
      </c>
      <c r="AF87" s="724" t="str">
        <f t="shared" ca="1" si="12"/>
        <v/>
      </c>
      <c r="AG87" s="724" t="str">
        <f t="shared" ca="1" si="21"/>
        <v/>
      </c>
      <c r="AH87" s="724" t="str">
        <f t="shared" ca="1" si="13"/>
        <v/>
      </c>
      <c r="AI87" s="367" t="str">
        <f t="shared" ca="1" si="14"/>
        <v/>
      </c>
      <c r="AJ87" s="172"/>
      <c r="AK87" s="405" t="str">
        <f>IF('Pre-approval Application'!$AK87,ROW(),"")</f>
        <v/>
      </c>
    </row>
    <row r="88" spans="1:37" s="4" customFormat="1" ht="12" x14ac:dyDescent="0.2">
      <c r="A88" s="719" t="str">
        <f t="shared" ca="1" si="15"/>
        <v/>
      </c>
      <c r="B88" s="719"/>
      <c r="C88" s="719"/>
      <c r="D88" s="719" t="str">
        <f t="shared" ca="1" si="16"/>
        <v/>
      </c>
      <c r="E88" s="719"/>
      <c r="F88" s="719"/>
      <c r="G88" s="719"/>
      <c r="H88" s="719"/>
      <c r="I88" s="719"/>
      <c r="J88" s="719"/>
      <c r="K88" s="719"/>
      <c r="L88" s="719"/>
      <c r="M88" s="719"/>
      <c r="N88" s="719"/>
      <c r="O88" s="729" t="str">
        <f t="shared" ca="1" si="17"/>
        <v/>
      </c>
      <c r="P88" s="729"/>
      <c r="Q88" s="729"/>
      <c r="R88" s="730" t="str">
        <f t="shared" ca="1" si="18"/>
        <v/>
      </c>
      <c r="S88" s="730"/>
      <c r="T88" s="730"/>
      <c r="U88" s="731" t="str">
        <f t="shared" ca="1" si="19"/>
        <v/>
      </c>
      <c r="V88" s="731"/>
      <c r="W88" s="731"/>
      <c r="X88" s="731"/>
      <c r="Y88" s="724" t="str">
        <f t="shared" ca="1" si="20"/>
        <v/>
      </c>
      <c r="Z88" s="724" t="str">
        <f t="shared" ca="1" si="12"/>
        <v/>
      </c>
      <c r="AA88" s="724" t="str">
        <f t="shared" ca="1" si="12"/>
        <v/>
      </c>
      <c r="AB88" s="724" t="str">
        <f t="shared" ca="1" si="12"/>
        <v/>
      </c>
      <c r="AC88" s="724" t="str">
        <f t="shared" ca="1" si="12"/>
        <v/>
      </c>
      <c r="AD88" s="724" t="str">
        <f t="shared" ca="1" si="12"/>
        <v/>
      </c>
      <c r="AE88" s="724" t="str">
        <f t="shared" ca="1" si="12"/>
        <v/>
      </c>
      <c r="AF88" s="724" t="str">
        <f t="shared" ca="1" si="12"/>
        <v/>
      </c>
      <c r="AG88" s="724" t="str">
        <f t="shared" ca="1" si="21"/>
        <v/>
      </c>
      <c r="AH88" s="724" t="str">
        <f t="shared" ca="1" si="13"/>
        <v/>
      </c>
      <c r="AI88" s="367" t="str">
        <f t="shared" ca="1" si="14"/>
        <v/>
      </c>
      <c r="AJ88" s="172"/>
      <c r="AK88" s="405" t="str">
        <f>IF('Pre-approval Application'!$AK88,ROW(),"")</f>
        <v/>
      </c>
    </row>
    <row r="89" spans="1:37" s="4" customFormat="1" ht="12" x14ac:dyDescent="0.2">
      <c r="A89" s="719" t="str">
        <f t="shared" ca="1" si="15"/>
        <v/>
      </c>
      <c r="B89" s="719"/>
      <c r="C89" s="719"/>
      <c r="D89" s="719" t="str">
        <f t="shared" ca="1" si="16"/>
        <v/>
      </c>
      <c r="E89" s="719"/>
      <c r="F89" s="719"/>
      <c r="G89" s="719"/>
      <c r="H89" s="719"/>
      <c r="I89" s="719"/>
      <c r="J89" s="719"/>
      <c r="K89" s="719"/>
      <c r="L89" s="719"/>
      <c r="M89" s="719"/>
      <c r="N89" s="719"/>
      <c r="O89" s="729" t="str">
        <f t="shared" ca="1" si="17"/>
        <v/>
      </c>
      <c r="P89" s="729"/>
      <c r="Q89" s="729"/>
      <c r="R89" s="730" t="str">
        <f t="shared" ca="1" si="18"/>
        <v/>
      </c>
      <c r="S89" s="730"/>
      <c r="T89" s="730"/>
      <c r="U89" s="731" t="str">
        <f t="shared" ca="1" si="19"/>
        <v/>
      </c>
      <c r="V89" s="731"/>
      <c r="W89" s="731"/>
      <c r="X89" s="731"/>
      <c r="Y89" s="724" t="str">
        <f t="shared" ca="1" si="20"/>
        <v/>
      </c>
      <c r="Z89" s="724" t="str">
        <f t="shared" ca="1" si="12"/>
        <v/>
      </c>
      <c r="AA89" s="724" t="str">
        <f t="shared" ca="1" si="12"/>
        <v/>
      </c>
      <c r="AB89" s="724" t="str">
        <f t="shared" ca="1" si="12"/>
        <v/>
      </c>
      <c r="AC89" s="724" t="str">
        <f t="shared" ca="1" si="12"/>
        <v/>
      </c>
      <c r="AD89" s="724" t="str">
        <f t="shared" ca="1" si="12"/>
        <v/>
      </c>
      <c r="AE89" s="724" t="str">
        <f t="shared" ca="1" si="12"/>
        <v/>
      </c>
      <c r="AF89" s="724" t="str">
        <f t="shared" ca="1" si="12"/>
        <v/>
      </c>
      <c r="AG89" s="724" t="str">
        <f t="shared" ca="1" si="21"/>
        <v/>
      </c>
      <c r="AH89" s="724" t="str">
        <f t="shared" ca="1" si="13"/>
        <v/>
      </c>
      <c r="AI89" s="367" t="str">
        <f t="shared" ca="1" si="14"/>
        <v/>
      </c>
      <c r="AJ89" s="172"/>
      <c r="AK89" s="405" t="str">
        <f>IF('Pre-approval Application'!$AK89,ROW(),"")</f>
        <v/>
      </c>
    </row>
    <row r="90" spans="1:37" s="4" customFormat="1" ht="12" x14ac:dyDescent="0.2">
      <c r="A90" s="719" t="str">
        <f t="shared" ca="1" si="15"/>
        <v/>
      </c>
      <c r="B90" s="719"/>
      <c r="C90" s="719"/>
      <c r="D90" s="719" t="str">
        <f t="shared" ca="1" si="16"/>
        <v/>
      </c>
      <c r="E90" s="719"/>
      <c r="F90" s="719"/>
      <c r="G90" s="719"/>
      <c r="H90" s="719"/>
      <c r="I90" s="719"/>
      <c r="J90" s="719"/>
      <c r="K90" s="719"/>
      <c r="L90" s="719"/>
      <c r="M90" s="719"/>
      <c r="N90" s="719"/>
      <c r="O90" s="729" t="str">
        <f t="shared" ca="1" si="17"/>
        <v/>
      </c>
      <c r="P90" s="729"/>
      <c r="Q90" s="729"/>
      <c r="R90" s="730" t="str">
        <f t="shared" ca="1" si="18"/>
        <v/>
      </c>
      <c r="S90" s="730"/>
      <c r="T90" s="730"/>
      <c r="U90" s="731" t="str">
        <f t="shared" ca="1" si="19"/>
        <v/>
      </c>
      <c r="V90" s="731"/>
      <c r="W90" s="731"/>
      <c r="X90" s="731"/>
      <c r="Y90" s="724" t="str">
        <f t="shared" ca="1" si="20"/>
        <v/>
      </c>
      <c r="Z90" s="724" t="str">
        <f t="shared" ca="1" si="12"/>
        <v/>
      </c>
      <c r="AA90" s="724" t="str">
        <f t="shared" ca="1" si="12"/>
        <v/>
      </c>
      <c r="AB90" s="724" t="str">
        <f t="shared" ca="1" si="12"/>
        <v/>
      </c>
      <c r="AC90" s="724" t="str">
        <f t="shared" ca="1" si="12"/>
        <v/>
      </c>
      <c r="AD90" s="724" t="str">
        <f t="shared" ca="1" si="12"/>
        <v/>
      </c>
      <c r="AE90" s="724" t="str">
        <f t="shared" ca="1" si="12"/>
        <v/>
      </c>
      <c r="AF90" s="724" t="str">
        <f t="shared" ca="1" si="12"/>
        <v/>
      </c>
      <c r="AG90" s="724" t="str">
        <f t="shared" ca="1" si="21"/>
        <v/>
      </c>
      <c r="AH90" s="724" t="str">
        <f t="shared" ca="1" si="13"/>
        <v/>
      </c>
      <c r="AI90" s="367" t="str">
        <f t="shared" ca="1" si="14"/>
        <v/>
      </c>
      <c r="AJ90" s="172"/>
      <c r="AK90" s="405" t="str">
        <f>IF('Pre-approval Application'!$AK90,ROW(),"")</f>
        <v/>
      </c>
    </row>
    <row r="91" spans="1:37" s="349" customFormat="1" ht="12" x14ac:dyDescent="0.2">
      <c r="A91" s="719" t="str">
        <f ca="1">IFERROR(IF(INDIRECT("'Pre-approval Application'!AK"&amp;ROW()),IF(ISBLANK(INDIRECT("'Pre-approval Application'!A"&amp;ROW())),"",INDIRECT("'Pre-approval Application'!A"&amp;ROW())),""),"")</f>
        <v/>
      </c>
      <c r="B91" s="719"/>
      <c r="C91" s="719"/>
      <c r="D91" s="719" t="str">
        <f ca="1">IFERROR(IF(INDIRECT("'Pre-approval Application'!AK"&amp;ROW()),IF(ISBLANK(INDIRECT("'Pre-approval Application'!D"&amp;ROW())),"",INDIRECT("'Pre-approval Application'!D"&amp;ROW())),""),"")</f>
        <v/>
      </c>
      <c r="E91" s="719"/>
      <c r="F91" s="719"/>
      <c r="G91" s="719"/>
      <c r="H91" s="719"/>
      <c r="I91" s="719"/>
      <c r="J91" s="719"/>
      <c r="K91" s="719"/>
      <c r="L91" s="719"/>
      <c r="M91" s="719"/>
      <c r="N91" s="719"/>
      <c r="O91" s="729" t="str">
        <f ca="1">IFERROR(IF(INDIRECT("'Pre-approval Application'!AK"&amp;ROW()),IF(ISBLANK(INDIRECT("'Pre-approval Application'!O"&amp;ROW())),"",INDIRECT("'Pre-approval Application'!O"&amp;ROW())),""),"")</f>
        <v/>
      </c>
      <c r="P91" s="729"/>
      <c r="Q91" s="729"/>
      <c r="R91" s="730" t="str">
        <f ca="1">IFERROR(IF(INDIRECT("'Pre-approval Application'!AK"&amp;ROW()),IF(ISBLANK(INDIRECT("'Pre-approval Application'!R"&amp;ROW())),"",INDIRECT("'Pre-approval Application'!R"&amp;ROW())),""),"")</f>
        <v/>
      </c>
      <c r="S91" s="730"/>
      <c r="T91" s="730"/>
      <c r="U91" s="731" t="str">
        <f ca="1">IFERROR(IF(INDIRECT("'Pre-approval Application'!AK"&amp;ROW()),IF(ISBLANK(INDIRECT("'Pre-approval Application'!U"&amp;ROW())),"",INDIRECT("'Pre-approval Application'!U"&amp;ROW())),""),"")</f>
        <v/>
      </c>
      <c r="V91" s="731"/>
      <c r="W91" s="731"/>
      <c r="X91" s="731"/>
      <c r="Y91" s="724" t="str">
        <f ca="1">IFERROR(IF(INDIRECT("'Pre-approval Application'!AK"&amp;ROW()),IF(ISBLANK(INDIRECT("'Pre-approval Application'!Y"&amp;ROW())),"",INDIRECT("'Pre-approval Application'!Y"&amp;ROW())),""),"")</f>
        <v/>
      </c>
      <c r="Z91" s="724" t="str">
        <f t="shared" ca="1" si="12"/>
        <v/>
      </c>
      <c r="AA91" s="724" t="str">
        <f t="shared" ca="1" si="12"/>
        <v/>
      </c>
      <c r="AB91" s="724" t="str">
        <f t="shared" ca="1" si="12"/>
        <v/>
      </c>
      <c r="AC91" s="724" t="str">
        <f t="shared" ca="1" si="12"/>
        <v/>
      </c>
      <c r="AD91" s="724" t="str">
        <f t="shared" ca="1" si="12"/>
        <v/>
      </c>
      <c r="AE91" s="724" t="str">
        <f t="shared" ca="1" si="12"/>
        <v/>
      </c>
      <c r="AF91" s="724" t="str">
        <f t="shared" ca="1" si="12"/>
        <v/>
      </c>
      <c r="AG91" s="724" t="str">
        <f ca="1">IFERROR(IF(INDIRECT("'Pre-approval Application'!AK"&amp;ROW()),IF(ISBLANK(INDIRECT("'Pre-approval Application'!AG"&amp;ROW())),"",INDIRECT("'Pre-approval Application'!AG"&amp;ROW())),""),"")</f>
        <v/>
      </c>
      <c r="AH91" s="724" t="str">
        <f t="shared" ca="1" si="13"/>
        <v/>
      </c>
      <c r="AI91" s="367" t="str">
        <f t="shared" ref="AI91:AI100" ca="1" si="22">IFERROR(VLOOKUP(A91,$A$199:$AI$435,35,FALSE)*AG91,"")</f>
        <v/>
      </c>
      <c r="AJ91" s="172"/>
      <c r="AK91" s="405" t="str">
        <f>IF('Pre-approval Application'!$AK91,ROW(),"")</f>
        <v/>
      </c>
    </row>
    <row r="92" spans="1:37" s="349" customFormat="1" ht="12" x14ac:dyDescent="0.2">
      <c r="A92" s="719" t="str">
        <f t="shared" ca="1" si="15"/>
        <v/>
      </c>
      <c r="B92" s="719"/>
      <c r="C92" s="719"/>
      <c r="D92" s="719" t="str">
        <f t="shared" ca="1" si="16"/>
        <v/>
      </c>
      <c r="E92" s="719"/>
      <c r="F92" s="719"/>
      <c r="G92" s="719"/>
      <c r="H92" s="719"/>
      <c r="I92" s="719"/>
      <c r="J92" s="719"/>
      <c r="K92" s="719"/>
      <c r="L92" s="719"/>
      <c r="M92" s="719"/>
      <c r="N92" s="719"/>
      <c r="O92" s="729" t="str">
        <f t="shared" ca="1" si="17"/>
        <v/>
      </c>
      <c r="P92" s="729"/>
      <c r="Q92" s="729"/>
      <c r="R92" s="730" t="str">
        <f t="shared" ca="1" si="18"/>
        <v/>
      </c>
      <c r="S92" s="730"/>
      <c r="T92" s="730"/>
      <c r="U92" s="731" t="str">
        <f t="shared" ca="1" si="19"/>
        <v/>
      </c>
      <c r="V92" s="731"/>
      <c r="W92" s="731"/>
      <c r="X92" s="731"/>
      <c r="Y92" s="724" t="str">
        <f t="shared" ca="1" si="20"/>
        <v/>
      </c>
      <c r="Z92" s="724" t="str">
        <f t="shared" ca="1" si="12"/>
        <v/>
      </c>
      <c r="AA92" s="724" t="str">
        <f t="shared" ca="1" si="12"/>
        <v/>
      </c>
      <c r="AB92" s="724" t="str">
        <f t="shared" ca="1" si="12"/>
        <v/>
      </c>
      <c r="AC92" s="724" t="str">
        <f t="shared" ca="1" si="12"/>
        <v/>
      </c>
      <c r="AD92" s="724" t="str">
        <f t="shared" ca="1" si="12"/>
        <v/>
      </c>
      <c r="AE92" s="724" t="str">
        <f t="shared" ca="1" si="12"/>
        <v/>
      </c>
      <c r="AF92" s="724" t="str">
        <f t="shared" ca="1" si="12"/>
        <v/>
      </c>
      <c r="AG92" s="724" t="str">
        <f t="shared" ca="1" si="21"/>
        <v/>
      </c>
      <c r="AH92" s="724" t="str">
        <f t="shared" ca="1" si="13"/>
        <v/>
      </c>
      <c r="AI92" s="367" t="str">
        <f t="shared" ca="1" si="22"/>
        <v/>
      </c>
      <c r="AJ92" s="172"/>
      <c r="AK92" s="405" t="str">
        <f>IF('Pre-approval Application'!$AK92,ROW(),"")</f>
        <v/>
      </c>
    </row>
    <row r="93" spans="1:37" s="349" customFormat="1" ht="12" x14ac:dyDescent="0.2">
      <c r="A93" s="719" t="str">
        <f t="shared" ca="1" si="15"/>
        <v/>
      </c>
      <c r="B93" s="719"/>
      <c r="C93" s="719"/>
      <c r="D93" s="719" t="str">
        <f t="shared" ca="1" si="16"/>
        <v/>
      </c>
      <c r="E93" s="719"/>
      <c r="F93" s="719"/>
      <c r="G93" s="719"/>
      <c r="H93" s="719"/>
      <c r="I93" s="719"/>
      <c r="J93" s="719"/>
      <c r="K93" s="719"/>
      <c r="L93" s="719"/>
      <c r="M93" s="719"/>
      <c r="N93" s="719"/>
      <c r="O93" s="729" t="str">
        <f t="shared" ca="1" si="17"/>
        <v/>
      </c>
      <c r="P93" s="729"/>
      <c r="Q93" s="729"/>
      <c r="R93" s="730" t="str">
        <f t="shared" ca="1" si="18"/>
        <v/>
      </c>
      <c r="S93" s="730"/>
      <c r="T93" s="730"/>
      <c r="U93" s="731" t="str">
        <f t="shared" ca="1" si="19"/>
        <v/>
      </c>
      <c r="V93" s="731"/>
      <c r="W93" s="731"/>
      <c r="X93" s="731"/>
      <c r="Y93" s="724" t="str">
        <f t="shared" ca="1" si="20"/>
        <v/>
      </c>
      <c r="Z93" s="724" t="str">
        <f t="shared" ca="1" si="12"/>
        <v/>
      </c>
      <c r="AA93" s="724" t="str">
        <f t="shared" ca="1" si="12"/>
        <v/>
      </c>
      <c r="AB93" s="724" t="str">
        <f t="shared" ca="1" si="12"/>
        <v/>
      </c>
      <c r="AC93" s="724" t="str">
        <f t="shared" ca="1" si="12"/>
        <v/>
      </c>
      <c r="AD93" s="724" t="str">
        <f t="shared" ca="1" si="12"/>
        <v/>
      </c>
      <c r="AE93" s="724" t="str">
        <f t="shared" ca="1" si="12"/>
        <v/>
      </c>
      <c r="AF93" s="724" t="str">
        <f t="shared" ca="1" si="12"/>
        <v/>
      </c>
      <c r="AG93" s="724" t="str">
        <f t="shared" ca="1" si="21"/>
        <v/>
      </c>
      <c r="AH93" s="724" t="str">
        <f t="shared" ca="1" si="13"/>
        <v/>
      </c>
      <c r="AI93" s="367" t="str">
        <f t="shared" ca="1" si="22"/>
        <v/>
      </c>
      <c r="AJ93" s="172"/>
      <c r="AK93" s="405" t="str">
        <f>IF('Pre-approval Application'!$AK93,ROW(),"")</f>
        <v/>
      </c>
    </row>
    <row r="94" spans="1:37" s="349" customFormat="1" ht="12" x14ac:dyDescent="0.2">
      <c r="A94" s="719" t="str">
        <f t="shared" ca="1" si="15"/>
        <v/>
      </c>
      <c r="B94" s="719"/>
      <c r="C94" s="719"/>
      <c r="D94" s="719" t="str">
        <f t="shared" ca="1" si="16"/>
        <v/>
      </c>
      <c r="E94" s="719"/>
      <c r="F94" s="719"/>
      <c r="G94" s="719"/>
      <c r="H94" s="719"/>
      <c r="I94" s="719"/>
      <c r="J94" s="719"/>
      <c r="K94" s="719"/>
      <c r="L94" s="719"/>
      <c r="M94" s="719"/>
      <c r="N94" s="719"/>
      <c r="O94" s="729" t="str">
        <f t="shared" ca="1" si="17"/>
        <v/>
      </c>
      <c r="P94" s="729"/>
      <c r="Q94" s="729"/>
      <c r="R94" s="730" t="str">
        <f t="shared" ca="1" si="18"/>
        <v/>
      </c>
      <c r="S94" s="730"/>
      <c r="T94" s="730"/>
      <c r="U94" s="731" t="str">
        <f t="shared" ca="1" si="19"/>
        <v/>
      </c>
      <c r="V94" s="731"/>
      <c r="W94" s="731"/>
      <c r="X94" s="731"/>
      <c r="Y94" s="724" t="str">
        <f t="shared" ca="1" si="20"/>
        <v/>
      </c>
      <c r="Z94" s="724" t="str">
        <f t="shared" ca="1" si="12"/>
        <v/>
      </c>
      <c r="AA94" s="724" t="str">
        <f t="shared" ca="1" si="12"/>
        <v/>
      </c>
      <c r="AB94" s="724" t="str">
        <f t="shared" ca="1" si="12"/>
        <v/>
      </c>
      <c r="AC94" s="724" t="str">
        <f t="shared" ca="1" si="12"/>
        <v/>
      </c>
      <c r="AD94" s="724" t="str">
        <f t="shared" ca="1" si="12"/>
        <v/>
      </c>
      <c r="AE94" s="724" t="str">
        <f t="shared" ca="1" si="12"/>
        <v/>
      </c>
      <c r="AF94" s="724" t="str">
        <f t="shared" ca="1" si="12"/>
        <v/>
      </c>
      <c r="AG94" s="724" t="str">
        <f t="shared" ca="1" si="21"/>
        <v/>
      </c>
      <c r="AH94" s="724" t="str">
        <f t="shared" ca="1" si="13"/>
        <v/>
      </c>
      <c r="AI94" s="367" t="str">
        <f t="shared" ca="1" si="22"/>
        <v/>
      </c>
      <c r="AJ94" s="172"/>
      <c r="AK94" s="405" t="str">
        <f>IF('Pre-approval Application'!$AK94,ROW(),"")</f>
        <v/>
      </c>
    </row>
    <row r="95" spans="1:37" s="349" customFormat="1" ht="12" x14ac:dyDescent="0.2">
      <c r="A95" s="719" t="str">
        <f t="shared" ca="1" si="15"/>
        <v/>
      </c>
      <c r="B95" s="719"/>
      <c r="C95" s="719"/>
      <c r="D95" s="719" t="str">
        <f t="shared" ca="1" si="16"/>
        <v/>
      </c>
      <c r="E95" s="719"/>
      <c r="F95" s="719"/>
      <c r="G95" s="719"/>
      <c r="H95" s="719"/>
      <c r="I95" s="719"/>
      <c r="J95" s="719"/>
      <c r="K95" s="719"/>
      <c r="L95" s="719"/>
      <c r="M95" s="719"/>
      <c r="N95" s="719"/>
      <c r="O95" s="729" t="str">
        <f t="shared" ca="1" si="17"/>
        <v/>
      </c>
      <c r="P95" s="729"/>
      <c r="Q95" s="729"/>
      <c r="R95" s="730" t="str">
        <f t="shared" ca="1" si="18"/>
        <v/>
      </c>
      <c r="S95" s="730"/>
      <c r="T95" s="730"/>
      <c r="U95" s="731" t="str">
        <f t="shared" ca="1" si="19"/>
        <v/>
      </c>
      <c r="V95" s="731"/>
      <c r="W95" s="731"/>
      <c r="X95" s="731"/>
      <c r="Y95" s="724" t="str">
        <f t="shared" ca="1" si="20"/>
        <v/>
      </c>
      <c r="Z95" s="724" t="str">
        <f t="shared" ca="1" si="12"/>
        <v/>
      </c>
      <c r="AA95" s="724" t="str">
        <f t="shared" ca="1" si="12"/>
        <v/>
      </c>
      <c r="AB95" s="724" t="str">
        <f t="shared" ca="1" si="12"/>
        <v/>
      </c>
      <c r="AC95" s="724" t="str">
        <f t="shared" ca="1" si="12"/>
        <v/>
      </c>
      <c r="AD95" s="724" t="str">
        <f t="shared" ca="1" si="12"/>
        <v/>
      </c>
      <c r="AE95" s="724" t="str">
        <f t="shared" ca="1" si="12"/>
        <v/>
      </c>
      <c r="AF95" s="724" t="str">
        <f t="shared" ca="1" si="12"/>
        <v/>
      </c>
      <c r="AG95" s="724" t="str">
        <f t="shared" ca="1" si="21"/>
        <v/>
      </c>
      <c r="AH95" s="724" t="str">
        <f t="shared" ca="1" si="13"/>
        <v/>
      </c>
      <c r="AI95" s="367" t="str">
        <f t="shared" ca="1" si="22"/>
        <v/>
      </c>
      <c r="AJ95" s="172"/>
      <c r="AK95" s="405" t="str">
        <f>IF('Pre-approval Application'!$AK95,ROW(),"")</f>
        <v/>
      </c>
    </row>
    <row r="96" spans="1:37" s="349" customFormat="1" ht="12" x14ac:dyDescent="0.2">
      <c r="A96" s="719" t="str">
        <f t="shared" ca="1" si="15"/>
        <v/>
      </c>
      <c r="B96" s="719"/>
      <c r="C96" s="719"/>
      <c r="D96" s="719" t="str">
        <f t="shared" ca="1" si="16"/>
        <v/>
      </c>
      <c r="E96" s="719"/>
      <c r="F96" s="719"/>
      <c r="G96" s="719"/>
      <c r="H96" s="719"/>
      <c r="I96" s="719"/>
      <c r="J96" s="719"/>
      <c r="K96" s="719"/>
      <c r="L96" s="719"/>
      <c r="M96" s="719"/>
      <c r="N96" s="719"/>
      <c r="O96" s="729" t="str">
        <f t="shared" ca="1" si="17"/>
        <v/>
      </c>
      <c r="P96" s="729"/>
      <c r="Q96" s="729"/>
      <c r="R96" s="730" t="str">
        <f t="shared" ca="1" si="18"/>
        <v/>
      </c>
      <c r="S96" s="730"/>
      <c r="T96" s="730"/>
      <c r="U96" s="731" t="str">
        <f t="shared" ca="1" si="19"/>
        <v/>
      </c>
      <c r="V96" s="731"/>
      <c r="W96" s="731"/>
      <c r="X96" s="731"/>
      <c r="Y96" s="724" t="str">
        <f t="shared" ca="1" si="20"/>
        <v/>
      </c>
      <c r="Z96" s="724" t="str">
        <f t="shared" ca="1" si="12"/>
        <v/>
      </c>
      <c r="AA96" s="724" t="str">
        <f t="shared" ca="1" si="12"/>
        <v/>
      </c>
      <c r="AB96" s="724" t="str">
        <f t="shared" ca="1" si="12"/>
        <v/>
      </c>
      <c r="AC96" s="724" t="str">
        <f t="shared" ca="1" si="12"/>
        <v/>
      </c>
      <c r="AD96" s="724" t="str">
        <f t="shared" ca="1" si="12"/>
        <v/>
      </c>
      <c r="AE96" s="724" t="str">
        <f t="shared" ca="1" si="12"/>
        <v/>
      </c>
      <c r="AF96" s="724" t="str">
        <f t="shared" ca="1" si="12"/>
        <v/>
      </c>
      <c r="AG96" s="724" t="str">
        <f t="shared" ca="1" si="21"/>
        <v/>
      </c>
      <c r="AH96" s="724" t="str">
        <f t="shared" ca="1" si="13"/>
        <v/>
      </c>
      <c r="AI96" s="367" t="str">
        <f t="shared" ca="1" si="22"/>
        <v/>
      </c>
      <c r="AJ96" s="172"/>
      <c r="AK96" s="405" t="str">
        <f>IF('Pre-approval Application'!$AK96,ROW(),"")</f>
        <v/>
      </c>
    </row>
    <row r="97" spans="1:37" s="349" customFormat="1" ht="12" x14ac:dyDescent="0.2">
      <c r="A97" s="719" t="str">
        <f t="shared" ca="1" si="15"/>
        <v/>
      </c>
      <c r="B97" s="719"/>
      <c r="C97" s="719"/>
      <c r="D97" s="719" t="str">
        <f t="shared" ca="1" si="16"/>
        <v/>
      </c>
      <c r="E97" s="719"/>
      <c r="F97" s="719"/>
      <c r="G97" s="719"/>
      <c r="H97" s="719"/>
      <c r="I97" s="719"/>
      <c r="J97" s="719"/>
      <c r="K97" s="719"/>
      <c r="L97" s="719"/>
      <c r="M97" s="719"/>
      <c r="N97" s="719"/>
      <c r="O97" s="729" t="str">
        <f t="shared" ca="1" si="17"/>
        <v/>
      </c>
      <c r="P97" s="729"/>
      <c r="Q97" s="729"/>
      <c r="R97" s="730" t="str">
        <f t="shared" ca="1" si="18"/>
        <v/>
      </c>
      <c r="S97" s="730"/>
      <c r="T97" s="730"/>
      <c r="U97" s="731" t="str">
        <f t="shared" ca="1" si="19"/>
        <v/>
      </c>
      <c r="V97" s="731"/>
      <c r="W97" s="731"/>
      <c r="X97" s="731"/>
      <c r="Y97" s="724" t="str">
        <f t="shared" ca="1" si="20"/>
        <v/>
      </c>
      <c r="Z97" s="724" t="str">
        <f t="shared" ref="Z97:AF100" ca="1" si="23">IFERROR(IF(INDIRECT("'Pre-approval Application'!AK"&amp;ROW()),IF(ISBLANK(INDIRECT("'Pre-approval Application'!A"&amp;ROW())),"",INDIRECT("'Pre-approval Application'!A"&amp;ROW())),""),"")</f>
        <v/>
      </c>
      <c r="AA97" s="724" t="str">
        <f t="shared" ca="1" si="23"/>
        <v/>
      </c>
      <c r="AB97" s="724" t="str">
        <f t="shared" ca="1" si="23"/>
        <v/>
      </c>
      <c r="AC97" s="724" t="str">
        <f t="shared" ca="1" si="23"/>
        <v/>
      </c>
      <c r="AD97" s="724" t="str">
        <f t="shared" ca="1" si="23"/>
        <v/>
      </c>
      <c r="AE97" s="724" t="str">
        <f t="shared" ca="1" si="23"/>
        <v/>
      </c>
      <c r="AF97" s="724" t="str">
        <f t="shared" ca="1" si="23"/>
        <v/>
      </c>
      <c r="AG97" s="724" t="str">
        <f t="shared" ca="1" si="21"/>
        <v/>
      </c>
      <c r="AH97" s="724" t="str">
        <f t="shared" ca="1" si="13"/>
        <v/>
      </c>
      <c r="AI97" s="367" t="str">
        <f t="shared" ca="1" si="22"/>
        <v/>
      </c>
      <c r="AJ97" s="172"/>
      <c r="AK97" s="405" t="str">
        <f>IF('Pre-approval Application'!$AK97,ROW(),"")</f>
        <v/>
      </c>
    </row>
    <row r="98" spans="1:37" s="349" customFormat="1" ht="12" x14ac:dyDescent="0.2">
      <c r="A98" s="719" t="str">
        <f t="shared" ca="1" si="15"/>
        <v/>
      </c>
      <c r="B98" s="719"/>
      <c r="C98" s="719"/>
      <c r="D98" s="719" t="str">
        <f t="shared" ca="1" si="16"/>
        <v/>
      </c>
      <c r="E98" s="719"/>
      <c r="F98" s="719"/>
      <c r="G98" s="719"/>
      <c r="H98" s="719"/>
      <c r="I98" s="719"/>
      <c r="J98" s="719"/>
      <c r="K98" s="719"/>
      <c r="L98" s="719"/>
      <c r="M98" s="719"/>
      <c r="N98" s="719"/>
      <c r="O98" s="729" t="str">
        <f t="shared" ca="1" si="17"/>
        <v/>
      </c>
      <c r="P98" s="729"/>
      <c r="Q98" s="729"/>
      <c r="R98" s="730" t="str">
        <f t="shared" ca="1" si="18"/>
        <v/>
      </c>
      <c r="S98" s="730"/>
      <c r="T98" s="730"/>
      <c r="U98" s="731" t="str">
        <f t="shared" ca="1" si="19"/>
        <v/>
      </c>
      <c r="V98" s="731"/>
      <c r="W98" s="731"/>
      <c r="X98" s="731"/>
      <c r="Y98" s="724" t="str">
        <f t="shared" ca="1" si="20"/>
        <v/>
      </c>
      <c r="Z98" s="724" t="str">
        <f t="shared" ca="1" si="23"/>
        <v/>
      </c>
      <c r="AA98" s="724" t="str">
        <f t="shared" ca="1" si="23"/>
        <v/>
      </c>
      <c r="AB98" s="724" t="str">
        <f t="shared" ca="1" si="23"/>
        <v/>
      </c>
      <c r="AC98" s="724" t="str">
        <f t="shared" ca="1" si="23"/>
        <v/>
      </c>
      <c r="AD98" s="724" t="str">
        <f t="shared" ca="1" si="23"/>
        <v/>
      </c>
      <c r="AE98" s="724" t="str">
        <f t="shared" ca="1" si="23"/>
        <v/>
      </c>
      <c r="AF98" s="724" t="str">
        <f t="shared" ca="1" si="23"/>
        <v/>
      </c>
      <c r="AG98" s="724" t="str">
        <f t="shared" ca="1" si="21"/>
        <v/>
      </c>
      <c r="AH98" s="724" t="str">
        <f t="shared" ca="1" si="13"/>
        <v/>
      </c>
      <c r="AI98" s="367" t="str">
        <f t="shared" ca="1" si="22"/>
        <v/>
      </c>
      <c r="AJ98" s="172"/>
      <c r="AK98" s="405" t="str">
        <f>IF('Pre-approval Application'!$AK98,ROW(),"")</f>
        <v/>
      </c>
    </row>
    <row r="99" spans="1:37" s="349" customFormat="1" ht="12" x14ac:dyDescent="0.2">
      <c r="A99" s="719" t="str">
        <f t="shared" ca="1" si="15"/>
        <v/>
      </c>
      <c r="B99" s="719"/>
      <c r="C99" s="719"/>
      <c r="D99" s="719" t="str">
        <f t="shared" ca="1" si="16"/>
        <v/>
      </c>
      <c r="E99" s="719"/>
      <c r="F99" s="719"/>
      <c r="G99" s="719"/>
      <c r="H99" s="719"/>
      <c r="I99" s="719"/>
      <c r="J99" s="719"/>
      <c r="K99" s="719"/>
      <c r="L99" s="719"/>
      <c r="M99" s="719"/>
      <c r="N99" s="719"/>
      <c r="O99" s="729" t="str">
        <f t="shared" ca="1" si="17"/>
        <v/>
      </c>
      <c r="P99" s="729"/>
      <c r="Q99" s="729"/>
      <c r="R99" s="730" t="str">
        <f t="shared" ca="1" si="18"/>
        <v/>
      </c>
      <c r="S99" s="730"/>
      <c r="T99" s="730"/>
      <c r="U99" s="731" t="str">
        <f t="shared" ca="1" si="19"/>
        <v/>
      </c>
      <c r="V99" s="731"/>
      <c r="W99" s="731"/>
      <c r="X99" s="731"/>
      <c r="Y99" s="724" t="str">
        <f t="shared" ca="1" si="20"/>
        <v/>
      </c>
      <c r="Z99" s="724" t="str">
        <f t="shared" ca="1" si="23"/>
        <v/>
      </c>
      <c r="AA99" s="724" t="str">
        <f t="shared" ca="1" si="23"/>
        <v/>
      </c>
      <c r="AB99" s="724" t="str">
        <f t="shared" ca="1" si="23"/>
        <v/>
      </c>
      <c r="AC99" s="724" t="str">
        <f t="shared" ca="1" si="23"/>
        <v/>
      </c>
      <c r="AD99" s="724" t="str">
        <f t="shared" ca="1" si="23"/>
        <v/>
      </c>
      <c r="AE99" s="724" t="str">
        <f t="shared" ca="1" si="23"/>
        <v/>
      </c>
      <c r="AF99" s="724" t="str">
        <f t="shared" ca="1" si="23"/>
        <v/>
      </c>
      <c r="AG99" s="724" t="str">
        <f t="shared" ca="1" si="21"/>
        <v/>
      </c>
      <c r="AH99" s="724" t="str">
        <f t="shared" ca="1" si="13"/>
        <v/>
      </c>
      <c r="AI99" s="367" t="str">
        <f t="shared" ca="1" si="22"/>
        <v/>
      </c>
      <c r="AJ99" s="172"/>
      <c r="AK99" s="405" t="str">
        <f>IF('Pre-approval Application'!$AK99,ROW(),"")</f>
        <v/>
      </c>
    </row>
    <row r="100" spans="1:37" s="349" customFormat="1" ht="12" x14ac:dyDescent="0.2">
      <c r="A100" s="719" t="str">
        <f t="shared" ca="1" si="15"/>
        <v/>
      </c>
      <c r="B100" s="719"/>
      <c r="C100" s="719"/>
      <c r="D100" s="719" t="str">
        <f t="shared" ca="1" si="16"/>
        <v/>
      </c>
      <c r="E100" s="719"/>
      <c r="F100" s="719"/>
      <c r="G100" s="719"/>
      <c r="H100" s="719"/>
      <c r="I100" s="719"/>
      <c r="J100" s="719"/>
      <c r="K100" s="719"/>
      <c r="L100" s="719"/>
      <c r="M100" s="719"/>
      <c r="N100" s="719"/>
      <c r="O100" s="729" t="str">
        <f t="shared" ca="1" si="17"/>
        <v/>
      </c>
      <c r="P100" s="729"/>
      <c r="Q100" s="729"/>
      <c r="R100" s="730" t="str">
        <f t="shared" ca="1" si="18"/>
        <v/>
      </c>
      <c r="S100" s="730"/>
      <c r="T100" s="730"/>
      <c r="U100" s="731" t="str">
        <f t="shared" ca="1" si="19"/>
        <v/>
      </c>
      <c r="V100" s="731"/>
      <c r="W100" s="731"/>
      <c r="X100" s="731"/>
      <c r="Y100" s="724" t="str">
        <f t="shared" ca="1" si="20"/>
        <v/>
      </c>
      <c r="Z100" s="724" t="str">
        <f t="shared" ca="1" si="23"/>
        <v/>
      </c>
      <c r="AA100" s="724" t="str">
        <f t="shared" ca="1" si="23"/>
        <v/>
      </c>
      <c r="AB100" s="724" t="str">
        <f t="shared" ca="1" si="23"/>
        <v/>
      </c>
      <c r="AC100" s="724" t="str">
        <f t="shared" ca="1" si="23"/>
        <v/>
      </c>
      <c r="AD100" s="724" t="str">
        <f t="shared" ca="1" si="23"/>
        <v/>
      </c>
      <c r="AE100" s="724" t="str">
        <f t="shared" ca="1" si="23"/>
        <v/>
      </c>
      <c r="AF100" s="724" t="str">
        <f t="shared" ca="1" si="23"/>
        <v/>
      </c>
      <c r="AG100" s="724" t="str">
        <f t="shared" ca="1" si="21"/>
        <v/>
      </c>
      <c r="AH100" s="724" t="str">
        <f t="shared" ca="1" si="13"/>
        <v/>
      </c>
      <c r="AI100" s="367" t="str">
        <f t="shared" ca="1" si="22"/>
        <v/>
      </c>
      <c r="AJ100" s="172"/>
      <c r="AK100" s="405" t="str">
        <f>IF('Pre-approval Application'!$AK100,ROW(),"")</f>
        <v/>
      </c>
    </row>
    <row r="101" spans="1:37" s="4" customFormat="1" ht="12" x14ac:dyDescent="0.2">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50"/>
      <c r="AA101" s="150"/>
      <c r="AB101" s="150"/>
      <c r="AC101" s="150"/>
      <c r="AD101" s="150"/>
      <c r="AE101" s="171"/>
      <c r="AF101" s="149"/>
      <c r="AG101" s="149"/>
      <c r="AH101" s="149"/>
      <c r="AI101" s="370">
        <f ca="1">SUM(AI81:AI100)</f>
        <v>0</v>
      </c>
      <c r="AJ101" s="172"/>
    </row>
    <row r="102" spans="1:37" s="349" customFormat="1" ht="14.25" customHeight="1" x14ac:dyDescent="0.2">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50"/>
      <c r="AA102" s="150"/>
      <c r="AB102" s="150"/>
      <c r="AC102" s="150"/>
      <c r="AD102" s="150"/>
      <c r="AE102" s="171"/>
      <c r="AF102" s="149"/>
      <c r="AG102" s="149"/>
      <c r="AH102" s="149"/>
      <c r="AI102" s="172"/>
      <c r="AJ102" s="172"/>
    </row>
    <row r="103" spans="1:37" s="349" customFormat="1" ht="14.25" customHeight="1" x14ac:dyDescent="0.2">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50"/>
      <c r="AA103" s="150"/>
      <c r="AB103" s="150"/>
      <c r="AC103" s="150"/>
      <c r="AD103" s="150"/>
      <c r="AE103" s="171"/>
      <c r="AF103" s="149"/>
      <c r="AG103" s="149"/>
      <c r="AH103" s="149"/>
      <c r="AI103" s="172"/>
      <c r="AJ103" s="172"/>
    </row>
    <row r="104" spans="1:37" s="349" customFormat="1" ht="14.25" customHeight="1" x14ac:dyDescent="0.2">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50"/>
      <c r="AA104" s="150"/>
      <c r="AB104" s="150"/>
      <c r="AC104" s="150"/>
      <c r="AD104" s="150"/>
      <c r="AE104" s="171"/>
      <c r="AF104" s="149"/>
      <c r="AG104" s="149"/>
      <c r="AH104" s="149"/>
      <c r="AI104" s="172"/>
      <c r="AJ104" s="172"/>
    </row>
    <row r="105" spans="1:37" s="349" customFormat="1" ht="14.25" customHeight="1" x14ac:dyDescent="0.2">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50"/>
      <c r="AA105" s="150"/>
      <c r="AB105" s="150"/>
      <c r="AC105" s="150"/>
      <c r="AD105" s="150"/>
      <c r="AE105" s="171"/>
      <c r="AF105" s="149"/>
      <c r="AG105" s="149"/>
      <c r="AH105" s="149"/>
      <c r="AI105" s="172"/>
      <c r="AJ105" s="172"/>
    </row>
    <row r="106" spans="1:37" s="349" customFormat="1" ht="14.25" customHeight="1" x14ac:dyDescent="0.2">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50"/>
      <c r="AA106" s="150"/>
      <c r="AB106" s="150"/>
      <c r="AC106" s="150"/>
      <c r="AD106" s="150"/>
      <c r="AE106" s="171"/>
      <c r="AF106" s="149"/>
      <c r="AG106" s="149"/>
      <c r="AH106" s="149"/>
      <c r="AI106" s="172"/>
      <c r="AJ106" s="172"/>
    </row>
    <row r="107" spans="1:37" s="1" customFormat="1" ht="20.25" x14ac:dyDescent="0.3">
      <c r="A107" s="120" t="s">
        <v>139</v>
      </c>
      <c r="B107" s="118"/>
      <c r="C107" s="118"/>
      <c r="D107" s="118"/>
      <c r="E107" s="118"/>
      <c r="F107" s="118"/>
      <c r="G107" s="118"/>
      <c r="H107" s="118"/>
      <c r="I107" s="118"/>
      <c r="J107" s="118"/>
      <c r="K107" s="118"/>
      <c r="L107" s="118"/>
      <c r="M107" s="118"/>
      <c r="N107" s="118"/>
      <c r="O107" s="118"/>
      <c r="P107" s="118"/>
      <c r="Q107" s="118"/>
      <c r="R107" s="118"/>
      <c r="S107" s="118"/>
      <c r="T107" s="124"/>
      <c r="U107" s="118"/>
      <c r="V107" s="118"/>
      <c r="W107" s="118"/>
      <c r="X107" s="118"/>
      <c r="Y107" s="165"/>
      <c r="Z107" s="165"/>
      <c r="AA107" s="165"/>
      <c r="AB107" s="165"/>
      <c r="AC107" s="118"/>
      <c r="AD107" s="118"/>
      <c r="AE107" s="180"/>
      <c r="AF107" s="180"/>
      <c r="AG107" s="118"/>
      <c r="AH107" s="118"/>
      <c r="AI107" s="173"/>
      <c r="AJ107" s="173"/>
    </row>
    <row r="108" spans="1:37" s="29" customFormat="1" ht="16.5" x14ac:dyDescent="0.3">
      <c r="A108" s="174" t="s">
        <v>366</v>
      </c>
      <c r="B108" s="175"/>
      <c r="C108" s="175"/>
      <c r="D108" s="175"/>
      <c r="E108" s="175"/>
      <c r="F108" s="175"/>
      <c r="G108" s="175"/>
      <c r="H108" s="175"/>
      <c r="I108" s="175"/>
      <c r="J108" s="175"/>
      <c r="K108" s="175"/>
      <c r="L108" s="175"/>
      <c r="M108" s="175"/>
      <c r="N108" s="175"/>
      <c r="O108" s="175"/>
      <c r="P108" s="175"/>
      <c r="Q108" s="175"/>
      <c r="R108" s="175"/>
      <c r="S108" s="175"/>
      <c r="T108" s="176"/>
      <c r="U108" s="175"/>
      <c r="V108" s="175"/>
      <c r="W108" s="175"/>
      <c r="X108" s="175"/>
      <c r="Y108" s="177"/>
      <c r="Z108" s="177"/>
      <c r="AA108" s="177"/>
      <c r="AB108" s="177"/>
      <c r="AC108" s="175"/>
      <c r="AD108" s="175"/>
      <c r="AE108" s="181"/>
      <c r="AF108" s="181"/>
      <c r="AG108" s="175"/>
      <c r="AH108" s="175"/>
      <c r="AI108" s="178"/>
      <c r="AJ108" s="178"/>
    </row>
    <row r="109" spans="1:37" s="27" customFormat="1" ht="16.5" x14ac:dyDescent="0.3">
      <c r="A109" s="323" t="s">
        <v>33</v>
      </c>
      <c r="B109" s="323"/>
      <c r="C109" s="323"/>
      <c r="D109" s="323" t="s">
        <v>576</v>
      </c>
      <c r="E109" s="323"/>
      <c r="F109" s="323"/>
      <c r="G109" s="323"/>
      <c r="H109" s="323"/>
      <c r="I109" s="323"/>
      <c r="J109" s="323"/>
      <c r="K109" s="323"/>
      <c r="L109" s="323"/>
      <c r="M109" s="323"/>
      <c r="N109" s="323"/>
      <c r="O109" s="323" t="s">
        <v>137</v>
      </c>
      <c r="P109" s="323"/>
      <c r="Q109" s="323"/>
      <c r="R109" s="323" t="s">
        <v>138</v>
      </c>
      <c r="S109" s="323"/>
      <c r="T109" s="324"/>
      <c r="U109" s="323" t="s">
        <v>136</v>
      </c>
      <c r="V109" s="323"/>
      <c r="W109" s="323"/>
      <c r="X109" s="323"/>
      <c r="Y109" s="323" t="s">
        <v>609</v>
      </c>
      <c r="Z109" s="323"/>
      <c r="AA109" s="323"/>
      <c r="AB109" s="323"/>
      <c r="AC109" s="323"/>
      <c r="AD109" s="323"/>
      <c r="AE109" s="323"/>
      <c r="AF109" s="323"/>
      <c r="AG109" s="326" t="s">
        <v>129</v>
      </c>
      <c r="AH109" s="326"/>
      <c r="AI109" s="325" t="s">
        <v>35</v>
      </c>
      <c r="AJ109" s="182"/>
    </row>
    <row r="110" spans="1:37" s="4" customFormat="1" ht="12" x14ac:dyDescent="0.2">
      <c r="A110" s="719" t="str">
        <f ca="1">IFERROR(IF(INDIRECT("'Pre-approval Application'!AK"&amp;ROW()),IF(ISBLANK(INDIRECT("'Pre-approval Application'!A"&amp;ROW())),"",INDIRECT("'Pre-approval Application'!A"&amp;ROW())),""),"")</f>
        <v/>
      </c>
      <c r="B110" s="719"/>
      <c r="C110" s="719"/>
      <c r="D110" s="719" t="str">
        <f ca="1">IFERROR(IF(INDIRECT("'Pre-approval Application'!AK"&amp;ROW()),IF(ISBLANK(INDIRECT("'Pre-approval Application'!D"&amp;ROW())),"",INDIRECT("'Pre-approval Application'!D"&amp;ROW())),""),"")</f>
        <v/>
      </c>
      <c r="E110" s="719"/>
      <c r="F110" s="719"/>
      <c r="G110" s="719"/>
      <c r="H110" s="719"/>
      <c r="I110" s="719"/>
      <c r="J110" s="719"/>
      <c r="K110" s="719"/>
      <c r="L110" s="719"/>
      <c r="M110" s="719"/>
      <c r="N110" s="728" t="str">
        <f ca="1">IFERROR(IF(INDIRECT("'Pre-approval Application'!AK"&amp;ROW()),IF(ISBLANK(INDIRECT("'Pre-approval Application'!N"&amp;ROW())),"",INDIRECT("'Pre-approval Application'!N"&amp;ROW())),""),"")</f>
        <v/>
      </c>
      <c r="O110" s="728"/>
      <c r="P110" s="719" t="str">
        <f ca="1">IFERROR(IF(INDIRECT("'Pre-approval Application'!AK"&amp;ROW()),IF(ISBLANK(INDIRECT("'Pre-approval Application'!P"&amp;ROW())),"",INDIRECT("'Pre-approval Application'!P"&amp;ROW())),""),"")</f>
        <v/>
      </c>
      <c r="Q110" s="719"/>
      <c r="R110" s="719"/>
      <c r="S110" s="719" t="str">
        <f t="shared" ref="S110:S117" ca="1" si="24">IFERROR(IF(INDIRECT("'Pre-approval Application'!AK"&amp;ROW()),IF(ISBLANK(INDIRECT("'Pre-approval Application'!S"&amp;ROW())),"",INDIRECT("'Pre-approval Application'!S"&amp;ROW())),""),"")</f>
        <v/>
      </c>
      <c r="T110" s="719" t="str">
        <f t="shared" ref="T110:U117" ca="1" si="25">IFERROR(IF(INDIRECT("'Pre-approval Application'!AK"&amp;ROW()),IF(ISBLANK(INDIRECT("'Pre-approval Application'!A"&amp;ROW())),"",INDIRECT("'Pre-approval Application'!A"&amp;ROW())),""),"")</f>
        <v/>
      </c>
      <c r="U110" s="719" t="str">
        <f t="shared" ca="1" si="25"/>
        <v/>
      </c>
      <c r="V110" s="719" t="str">
        <f t="shared" ref="V110:V117" ca="1" si="26">IFERROR(IF(INDIRECT("'Pre-approval Application'!AK"&amp;ROW()),IF(ISBLANK(INDIRECT("'Pre-approval Application'!V"&amp;ROW())),"",INDIRECT("'Pre-approval Application'!V"&amp;ROW())),""),"")</f>
        <v/>
      </c>
      <c r="W110" s="719" t="str">
        <f t="shared" ref="W110:X117" ca="1" si="27">IFERROR(IF(INDIRECT("'Pre-approval Application'!AK"&amp;ROW()),IF(ISBLANK(INDIRECT("'Pre-approval Application'!A"&amp;ROW())),"",INDIRECT("'Pre-approval Application'!A"&amp;ROW())),""),"")</f>
        <v/>
      </c>
      <c r="X110" s="719" t="str">
        <f t="shared" ca="1" si="27"/>
        <v/>
      </c>
      <c r="Y110" s="724" t="str">
        <f ca="1">IFERROR(IF(INDIRECT("'Pre-approval Application'!AK"&amp;ROW()),IF(ISBLANK(INDIRECT("'Pre-approval Application'!Y"&amp;ROW())),"",INDIRECT("'Pre-approval Application'!Y"&amp;ROW())),""),"")</f>
        <v/>
      </c>
      <c r="Z110" s="724" t="str">
        <f t="shared" ref="Z110:AF117" ca="1" si="28">IFERROR(IF(INDIRECT("'Pre-approval Application'!AK"&amp;ROW()),IF(ISBLANK(INDIRECT("'Pre-approval Application'!A"&amp;ROW())),"",INDIRECT("'Pre-approval Application'!A"&amp;ROW())),""),"")</f>
        <v/>
      </c>
      <c r="AA110" s="724" t="str">
        <f t="shared" ca="1" si="28"/>
        <v/>
      </c>
      <c r="AB110" s="724" t="str">
        <f t="shared" ca="1" si="28"/>
        <v/>
      </c>
      <c r="AC110" s="724" t="str">
        <f t="shared" ca="1" si="28"/>
        <v/>
      </c>
      <c r="AD110" s="724" t="str">
        <f t="shared" ca="1" si="28"/>
        <v/>
      </c>
      <c r="AE110" s="724" t="str">
        <f t="shared" ca="1" si="28"/>
        <v/>
      </c>
      <c r="AF110" s="724" t="str">
        <f t="shared" ca="1" si="28"/>
        <v/>
      </c>
      <c r="AG110" s="724" t="str">
        <f t="shared" ref="AG110:AG117" ca="1" si="29">IFERROR(IF(INDIRECT("'Pre-approval Application'!AK"&amp;ROW()),IF(ISBLANK(INDIRECT("'Pre-approval Application'!AG"&amp;ROW())),"",INDIRECT("'Pre-approval Application'!AG"&amp;ROW())),""),"")</f>
        <v/>
      </c>
      <c r="AH110" s="724" t="str">
        <f t="shared" ref="AH110:AH117" ca="1" si="30">IFERROR(IF(INDIRECT("'Pre-approval Application'!AK"&amp;ROW()),IF(ISBLANK(INDIRECT("'Pre-approval Application'!A"&amp;ROW())),"",INDIRECT("'Pre-approval Application'!A"&amp;ROW())),""),"")</f>
        <v/>
      </c>
      <c r="AI110" s="367" t="str">
        <f t="shared" ref="AI110:AI117" ca="1" si="31">IFERROR(VLOOKUP(A110,$A$199:$AI$435,35,FALSE)*AG110*IF($P110&gt;0,$P110,1)*IF($S110&gt;0,$S110,1)*IF($V110&gt;0,$V110,1),"")</f>
        <v/>
      </c>
      <c r="AJ110" s="172"/>
      <c r="AK110" s="4" t="str">
        <f>IF('Pre-approval Application'!$AK110,ROW(),"")</f>
        <v/>
      </c>
    </row>
    <row r="111" spans="1:37" s="4" customFormat="1" ht="12" x14ac:dyDescent="0.2">
      <c r="A111" s="719" t="str">
        <f t="shared" ref="A111:A117" ca="1" si="32">IFERROR(IF(INDIRECT("'Pre-approval Application'!AK"&amp;ROW()),IF(ISBLANK(INDIRECT("'Pre-approval Application'!A"&amp;ROW())),"",INDIRECT("'Pre-approval Application'!A"&amp;ROW())),""),"")</f>
        <v/>
      </c>
      <c r="B111" s="719"/>
      <c r="C111" s="719"/>
      <c r="D111" s="719" t="str">
        <f t="shared" ref="D111:D117" ca="1" si="33">IFERROR(IF(INDIRECT("'Pre-approval Application'!AK"&amp;ROW()),IF(ISBLANK(INDIRECT("'Pre-approval Application'!D"&amp;ROW())),"",INDIRECT("'Pre-approval Application'!D"&amp;ROW())),""),"")</f>
        <v/>
      </c>
      <c r="E111" s="719"/>
      <c r="F111" s="719"/>
      <c r="G111" s="719"/>
      <c r="H111" s="719"/>
      <c r="I111" s="719"/>
      <c r="J111" s="719"/>
      <c r="K111" s="719"/>
      <c r="L111" s="719"/>
      <c r="M111" s="719"/>
      <c r="N111" s="728" t="str">
        <f t="shared" ref="N111:N117" ca="1" si="34">IFERROR(IF(INDIRECT("'Pre-approval Application'!AK"&amp;ROW()),IF(ISBLANK(INDIRECT("'Pre-approval Application'!N"&amp;ROW())),"",INDIRECT("'Pre-approval Application'!N"&amp;ROW())),""),"")</f>
        <v/>
      </c>
      <c r="O111" s="728"/>
      <c r="P111" s="719" t="str">
        <f t="shared" ref="P111:P117" ca="1" si="35">IFERROR(IF(INDIRECT("'Pre-approval Application'!AK"&amp;ROW()),IF(ISBLANK(INDIRECT("'Pre-approval Application'!P"&amp;ROW())),"",INDIRECT("'Pre-approval Application'!P"&amp;ROW())),""),"")</f>
        <v/>
      </c>
      <c r="Q111" s="719"/>
      <c r="R111" s="719"/>
      <c r="S111" s="719" t="str">
        <f t="shared" ca="1" si="24"/>
        <v/>
      </c>
      <c r="T111" s="719" t="str">
        <f t="shared" ca="1" si="25"/>
        <v/>
      </c>
      <c r="U111" s="719" t="str">
        <f t="shared" ca="1" si="25"/>
        <v/>
      </c>
      <c r="V111" s="719" t="str">
        <f t="shared" ca="1" si="26"/>
        <v/>
      </c>
      <c r="W111" s="719" t="str">
        <f t="shared" ca="1" si="27"/>
        <v/>
      </c>
      <c r="X111" s="719" t="str">
        <f t="shared" ca="1" si="27"/>
        <v/>
      </c>
      <c r="Y111" s="724" t="str">
        <f t="shared" ref="Y111:Y117" ca="1" si="36">IFERROR(IF(INDIRECT("'Pre-approval Application'!AK"&amp;ROW()),IF(ISBLANK(INDIRECT("'Pre-approval Application'!Y"&amp;ROW())),"",INDIRECT("'Pre-approval Application'!Y"&amp;ROW())),""),"")</f>
        <v/>
      </c>
      <c r="Z111" s="724" t="str">
        <f t="shared" ca="1" si="28"/>
        <v/>
      </c>
      <c r="AA111" s="724" t="str">
        <f t="shared" ca="1" si="28"/>
        <v/>
      </c>
      <c r="AB111" s="724" t="str">
        <f t="shared" ca="1" si="28"/>
        <v/>
      </c>
      <c r="AC111" s="724" t="str">
        <f t="shared" ca="1" si="28"/>
        <v/>
      </c>
      <c r="AD111" s="724" t="str">
        <f t="shared" ca="1" si="28"/>
        <v/>
      </c>
      <c r="AE111" s="724" t="str">
        <f t="shared" ca="1" si="28"/>
        <v/>
      </c>
      <c r="AF111" s="724" t="str">
        <f t="shared" ca="1" si="28"/>
        <v/>
      </c>
      <c r="AG111" s="724" t="str">
        <f t="shared" ca="1" si="29"/>
        <v/>
      </c>
      <c r="AH111" s="724" t="str">
        <f t="shared" ca="1" si="30"/>
        <v/>
      </c>
      <c r="AI111" s="367" t="str">
        <f t="shared" ca="1" si="31"/>
        <v/>
      </c>
      <c r="AJ111" s="172"/>
      <c r="AK111" s="405" t="str">
        <f>IF('Pre-approval Application'!$AK111,ROW(),"")</f>
        <v/>
      </c>
    </row>
    <row r="112" spans="1:37" s="4" customFormat="1" ht="12" x14ac:dyDescent="0.2">
      <c r="A112" s="719" t="str">
        <f t="shared" ca="1" si="32"/>
        <v/>
      </c>
      <c r="B112" s="719"/>
      <c r="C112" s="719"/>
      <c r="D112" s="719" t="str">
        <f t="shared" ca="1" si="33"/>
        <v/>
      </c>
      <c r="E112" s="719"/>
      <c r="F112" s="719"/>
      <c r="G112" s="719"/>
      <c r="H112" s="719"/>
      <c r="I112" s="719"/>
      <c r="J112" s="719"/>
      <c r="K112" s="719"/>
      <c r="L112" s="719"/>
      <c r="M112" s="719"/>
      <c r="N112" s="728" t="str">
        <f t="shared" ca="1" si="34"/>
        <v/>
      </c>
      <c r="O112" s="728"/>
      <c r="P112" s="719" t="str">
        <f t="shared" ca="1" si="35"/>
        <v/>
      </c>
      <c r="Q112" s="719"/>
      <c r="R112" s="719"/>
      <c r="S112" s="719" t="str">
        <f t="shared" ca="1" si="24"/>
        <v/>
      </c>
      <c r="T112" s="719" t="str">
        <f t="shared" ca="1" si="25"/>
        <v/>
      </c>
      <c r="U112" s="719" t="str">
        <f t="shared" ca="1" si="25"/>
        <v/>
      </c>
      <c r="V112" s="719" t="str">
        <f t="shared" ca="1" si="26"/>
        <v/>
      </c>
      <c r="W112" s="719" t="str">
        <f t="shared" ca="1" si="27"/>
        <v/>
      </c>
      <c r="X112" s="719" t="str">
        <f t="shared" ca="1" si="27"/>
        <v/>
      </c>
      <c r="Y112" s="724" t="str">
        <f t="shared" ca="1" si="36"/>
        <v/>
      </c>
      <c r="Z112" s="724" t="str">
        <f t="shared" ca="1" si="28"/>
        <v/>
      </c>
      <c r="AA112" s="724" t="str">
        <f t="shared" ca="1" si="28"/>
        <v/>
      </c>
      <c r="AB112" s="724" t="str">
        <f t="shared" ca="1" si="28"/>
        <v/>
      </c>
      <c r="AC112" s="724" t="str">
        <f t="shared" ca="1" si="28"/>
        <v/>
      </c>
      <c r="AD112" s="724" t="str">
        <f t="shared" ca="1" si="28"/>
        <v/>
      </c>
      <c r="AE112" s="724" t="str">
        <f t="shared" ca="1" si="28"/>
        <v/>
      </c>
      <c r="AF112" s="724" t="str">
        <f t="shared" ca="1" si="28"/>
        <v/>
      </c>
      <c r="AG112" s="724" t="str">
        <f t="shared" ca="1" si="29"/>
        <v/>
      </c>
      <c r="AH112" s="724" t="str">
        <f t="shared" ca="1" si="30"/>
        <v/>
      </c>
      <c r="AI112" s="367" t="str">
        <f t="shared" ca="1" si="31"/>
        <v/>
      </c>
      <c r="AJ112" s="172"/>
      <c r="AK112" s="405" t="str">
        <f>IF('Pre-approval Application'!$AK112,ROW(),"")</f>
        <v/>
      </c>
    </row>
    <row r="113" spans="1:37" s="4" customFormat="1" ht="12" x14ac:dyDescent="0.2">
      <c r="A113" s="719" t="str">
        <f t="shared" ca="1" si="32"/>
        <v/>
      </c>
      <c r="B113" s="719"/>
      <c r="C113" s="719"/>
      <c r="D113" s="719" t="str">
        <f t="shared" ca="1" si="33"/>
        <v/>
      </c>
      <c r="E113" s="719"/>
      <c r="F113" s="719"/>
      <c r="G113" s="719"/>
      <c r="H113" s="719"/>
      <c r="I113" s="719"/>
      <c r="J113" s="719"/>
      <c r="K113" s="719"/>
      <c r="L113" s="719"/>
      <c r="M113" s="719"/>
      <c r="N113" s="728" t="str">
        <f t="shared" ca="1" si="34"/>
        <v/>
      </c>
      <c r="O113" s="728"/>
      <c r="P113" s="719" t="str">
        <f t="shared" ca="1" si="35"/>
        <v/>
      </c>
      <c r="Q113" s="719"/>
      <c r="R113" s="719"/>
      <c r="S113" s="719" t="str">
        <f t="shared" ca="1" si="24"/>
        <v/>
      </c>
      <c r="T113" s="719" t="str">
        <f t="shared" ca="1" si="25"/>
        <v/>
      </c>
      <c r="U113" s="719" t="str">
        <f t="shared" ca="1" si="25"/>
        <v/>
      </c>
      <c r="V113" s="719" t="str">
        <f t="shared" ca="1" si="26"/>
        <v/>
      </c>
      <c r="W113" s="719" t="str">
        <f t="shared" ca="1" si="27"/>
        <v/>
      </c>
      <c r="X113" s="719" t="str">
        <f t="shared" ca="1" si="27"/>
        <v/>
      </c>
      <c r="Y113" s="724" t="str">
        <f t="shared" ca="1" si="36"/>
        <v/>
      </c>
      <c r="Z113" s="724" t="str">
        <f t="shared" ca="1" si="28"/>
        <v/>
      </c>
      <c r="AA113" s="724" t="str">
        <f t="shared" ca="1" si="28"/>
        <v/>
      </c>
      <c r="AB113" s="724" t="str">
        <f t="shared" ca="1" si="28"/>
        <v/>
      </c>
      <c r="AC113" s="724" t="str">
        <f t="shared" ca="1" si="28"/>
        <v/>
      </c>
      <c r="AD113" s="724" t="str">
        <f t="shared" ca="1" si="28"/>
        <v/>
      </c>
      <c r="AE113" s="724" t="str">
        <f t="shared" ca="1" si="28"/>
        <v/>
      </c>
      <c r="AF113" s="724" t="str">
        <f t="shared" ca="1" si="28"/>
        <v/>
      </c>
      <c r="AG113" s="724" t="str">
        <f t="shared" ca="1" si="29"/>
        <v/>
      </c>
      <c r="AH113" s="724" t="str">
        <f t="shared" ca="1" si="30"/>
        <v/>
      </c>
      <c r="AI113" s="367" t="str">
        <f t="shared" ca="1" si="31"/>
        <v/>
      </c>
      <c r="AJ113" s="172"/>
      <c r="AK113" s="405" t="str">
        <f>IF('Pre-approval Application'!$AK113,ROW(),"")</f>
        <v/>
      </c>
    </row>
    <row r="114" spans="1:37" s="4" customFormat="1" ht="12" x14ac:dyDescent="0.2">
      <c r="A114" s="719" t="str">
        <f t="shared" ca="1" si="32"/>
        <v/>
      </c>
      <c r="B114" s="719"/>
      <c r="C114" s="719"/>
      <c r="D114" s="719" t="str">
        <f t="shared" ca="1" si="33"/>
        <v/>
      </c>
      <c r="E114" s="719"/>
      <c r="F114" s="719"/>
      <c r="G114" s="719"/>
      <c r="H114" s="719"/>
      <c r="I114" s="719"/>
      <c r="J114" s="719"/>
      <c r="K114" s="719"/>
      <c r="L114" s="719"/>
      <c r="M114" s="719"/>
      <c r="N114" s="728" t="str">
        <f t="shared" ca="1" si="34"/>
        <v/>
      </c>
      <c r="O114" s="728"/>
      <c r="P114" s="719" t="str">
        <f t="shared" ca="1" si="35"/>
        <v/>
      </c>
      <c r="Q114" s="719"/>
      <c r="R114" s="719"/>
      <c r="S114" s="719" t="str">
        <f t="shared" ca="1" si="24"/>
        <v/>
      </c>
      <c r="T114" s="719" t="str">
        <f t="shared" ca="1" si="25"/>
        <v/>
      </c>
      <c r="U114" s="719" t="str">
        <f t="shared" ca="1" si="25"/>
        <v/>
      </c>
      <c r="V114" s="719" t="str">
        <f t="shared" ca="1" si="26"/>
        <v/>
      </c>
      <c r="W114" s="719" t="str">
        <f t="shared" ca="1" si="27"/>
        <v/>
      </c>
      <c r="X114" s="719" t="str">
        <f t="shared" ca="1" si="27"/>
        <v/>
      </c>
      <c r="Y114" s="724" t="str">
        <f t="shared" ca="1" si="36"/>
        <v/>
      </c>
      <c r="Z114" s="724" t="str">
        <f t="shared" ca="1" si="28"/>
        <v/>
      </c>
      <c r="AA114" s="724" t="str">
        <f t="shared" ca="1" si="28"/>
        <v/>
      </c>
      <c r="AB114" s="724" t="str">
        <f t="shared" ca="1" si="28"/>
        <v/>
      </c>
      <c r="AC114" s="724" t="str">
        <f t="shared" ca="1" si="28"/>
        <v/>
      </c>
      <c r="AD114" s="724" t="str">
        <f t="shared" ca="1" si="28"/>
        <v/>
      </c>
      <c r="AE114" s="724" t="str">
        <f t="shared" ca="1" si="28"/>
        <v/>
      </c>
      <c r="AF114" s="724" t="str">
        <f t="shared" ca="1" si="28"/>
        <v/>
      </c>
      <c r="AG114" s="724" t="str">
        <f t="shared" ca="1" si="29"/>
        <v/>
      </c>
      <c r="AH114" s="724" t="str">
        <f t="shared" ca="1" si="30"/>
        <v/>
      </c>
      <c r="AI114" s="367" t="str">
        <f t="shared" ca="1" si="31"/>
        <v/>
      </c>
      <c r="AJ114" s="172"/>
      <c r="AK114" s="405" t="str">
        <f>IF('Pre-approval Application'!$AK114,ROW(),"")</f>
        <v/>
      </c>
    </row>
    <row r="115" spans="1:37" s="349" customFormat="1" ht="12" x14ac:dyDescent="0.2">
      <c r="A115" s="719" t="str">
        <f t="shared" ca="1" si="32"/>
        <v/>
      </c>
      <c r="B115" s="719"/>
      <c r="C115" s="719"/>
      <c r="D115" s="719" t="str">
        <f t="shared" ca="1" si="33"/>
        <v/>
      </c>
      <c r="E115" s="719"/>
      <c r="F115" s="719"/>
      <c r="G115" s="719"/>
      <c r="H115" s="719"/>
      <c r="I115" s="719"/>
      <c r="J115" s="719"/>
      <c r="K115" s="719"/>
      <c r="L115" s="719"/>
      <c r="M115" s="719"/>
      <c r="N115" s="728" t="str">
        <f t="shared" ca="1" si="34"/>
        <v/>
      </c>
      <c r="O115" s="728"/>
      <c r="P115" s="719" t="str">
        <f t="shared" ca="1" si="35"/>
        <v/>
      </c>
      <c r="Q115" s="719"/>
      <c r="R115" s="719"/>
      <c r="S115" s="719" t="str">
        <f t="shared" ca="1" si="24"/>
        <v/>
      </c>
      <c r="T115" s="719" t="str">
        <f t="shared" ca="1" si="25"/>
        <v/>
      </c>
      <c r="U115" s="719" t="str">
        <f t="shared" ca="1" si="25"/>
        <v/>
      </c>
      <c r="V115" s="719" t="str">
        <f t="shared" ca="1" si="26"/>
        <v/>
      </c>
      <c r="W115" s="719" t="str">
        <f t="shared" ca="1" si="27"/>
        <v/>
      </c>
      <c r="X115" s="719" t="str">
        <f t="shared" ca="1" si="27"/>
        <v/>
      </c>
      <c r="Y115" s="724" t="str">
        <f t="shared" ca="1" si="36"/>
        <v/>
      </c>
      <c r="Z115" s="724" t="str">
        <f t="shared" ca="1" si="28"/>
        <v/>
      </c>
      <c r="AA115" s="724" t="str">
        <f t="shared" ca="1" si="28"/>
        <v/>
      </c>
      <c r="AB115" s="724" t="str">
        <f t="shared" ca="1" si="28"/>
        <v/>
      </c>
      <c r="AC115" s="724" t="str">
        <f t="shared" ca="1" si="28"/>
        <v/>
      </c>
      <c r="AD115" s="724" t="str">
        <f t="shared" ca="1" si="28"/>
        <v/>
      </c>
      <c r="AE115" s="724" t="str">
        <f t="shared" ca="1" si="28"/>
        <v/>
      </c>
      <c r="AF115" s="724" t="str">
        <f t="shared" ca="1" si="28"/>
        <v/>
      </c>
      <c r="AG115" s="724" t="str">
        <f t="shared" ca="1" si="29"/>
        <v/>
      </c>
      <c r="AH115" s="724" t="str">
        <f t="shared" ca="1" si="30"/>
        <v/>
      </c>
      <c r="AI115" s="367" t="str">
        <f t="shared" ca="1" si="31"/>
        <v/>
      </c>
      <c r="AJ115" s="172"/>
      <c r="AK115" s="405" t="str">
        <f>IF('Pre-approval Application'!$AK115,ROW(),"")</f>
        <v/>
      </c>
    </row>
    <row r="116" spans="1:37" s="349" customFormat="1" ht="12" x14ac:dyDescent="0.2">
      <c r="A116" s="719" t="str">
        <f t="shared" ca="1" si="32"/>
        <v/>
      </c>
      <c r="B116" s="719"/>
      <c r="C116" s="719"/>
      <c r="D116" s="719" t="str">
        <f t="shared" ca="1" si="33"/>
        <v/>
      </c>
      <c r="E116" s="719"/>
      <c r="F116" s="719"/>
      <c r="G116" s="719"/>
      <c r="H116" s="719"/>
      <c r="I116" s="719"/>
      <c r="J116" s="719"/>
      <c r="K116" s="719"/>
      <c r="L116" s="719"/>
      <c r="M116" s="719"/>
      <c r="N116" s="728" t="str">
        <f t="shared" ca="1" si="34"/>
        <v/>
      </c>
      <c r="O116" s="728"/>
      <c r="P116" s="719" t="str">
        <f t="shared" ca="1" si="35"/>
        <v/>
      </c>
      <c r="Q116" s="719"/>
      <c r="R116" s="719"/>
      <c r="S116" s="719" t="str">
        <f t="shared" ca="1" si="24"/>
        <v/>
      </c>
      <c r="T116" s="719" t="str">
        <f t="shared" ca="1" si="25"/>
        <v/>
      </c>
      <c r="U116" s="719" t="str">
        <f t="shared" ca="1" si="25"/>
        <v/>
      </c>
      <c r="V116" s="719" t="str">
        <f t="shared" ca="1" si="26"/>
        <v/>
      </c>
      <c r="W116" s="719" t="str">
        <f t="shared" ca="1" si="27"/>
        <v/>
      </c>
      <c r="X116" s="719" t="str">
        <f t="shared" ca="1" si="27"/>
        <v/>
      </c>
      <c r="Y116" s="724" t="str">
        <f t="shared" ca="1" si="36"/>
        <v/>
      </c>
      <c r="Z116" s="724" t="str">
        <f t="shared" ca="1" si="28"/>
        <v/>
      </c>
      <c r="AA116" s="724" t="str">
        <f t="shared" ca="1" si="28"/>
        <v/>
      </c>
      <c r="AB116" s="724" t="str">
        <f t="shared" ca="1" si="28"/>
        <v/>
      </c>
      <c r="AC116" s="724" t="str">
        <f t="shared" ca="1" si="28"/>
        <v/>
      </c>
      <c r="AD116" s="724" t="str">
        <f t="shared" ca="1" si="28"/>
        <v/>
      </c>
      <c r="AE116" s="724" t="str">
        <f t="shared" ca="1" si="28"/>
        <v/>
      </c>
      <c r="AF116" s="724" t="str">
        <f t="shared" ca="1" si="28"/>
        <v/>
      </c>
      <c r="AG116" s="724" t="str">
        <f t="shared" ca="1" si="29"/>
        <v/>
      </c>
      <c r="AH116" s="724" t="str">
        <f t="shared" ca="1" si="30"/>
        <v/>
      </c>
      <c r="AI116" s="367" t="str">
        <f t="shared" ca="1" si="31"/>
        <v/>
      </c>
      <c r="AJ116" s="172"/>
      <c r="AK116" s="405" t="str">
        <f>IF('Pre-approval Application'!$AK116,ROW(),"")</f>
        <v/>
      </c>
    </row>
    <row r="117" spans="1:37" s="349" customFormat="1" ht="12" x14ac:dyDescent="0.2">
      <c r="A117" s="719" t="str">
        <f t="shared" ca="1" si="32"/>
        <v/>
      </c>
      <c r="B117" s="719"/>
      <c r="C117" s="719"/>
      <c r="D117" s="719" t="str">
        <f t="shared" ca="1" si="33"/>
        <v/>
      </c>
      <c r="E117" s="719"/>
      <c r="F117" s="719"/>
      <c r="G117" s="719"/>
      <c r="H117" s="719"/>
      <c r="I117" s="719"/>
      <c r="J117" s="719"/>
      <c r="K117" s="719"/>
      <c r="L117" s="719"/>
      <c r="M117" s="719"/>
      <c r="N117" s="728" t="str">
        <f t="shared" ca="1" si="34"/>
        <v/>
      </c>
      <c r="O117" s="728"/>
      <c r="P117" s="719" t="str">
        <f t="shared" ca="1" si="35"/>
        <v/>
      </c>
      <c r="Q117" s="719"/>
      <c r="R117" s="719"/>
      <c r="S117" s="719" t="str">
        <f t="shared" ca="1" si="24"/>
        <v/>
      </c>
      <c r="T117" s="719" t="str">
        <f t="shared" ca="1" si="25"/>
        <v/>
      </c>
      <c r="U117" s="719" t="str">
        <f t="shared" ca="1" si="25"/>
        <v/>
      </c>
      <c r="V117" s="719" t="str">
        <f t="shared" ca="1" si="26"/>
        <v/>
      </c>
      <c r="W117" s="719" t="str">
        <f t="shared" ca="1" si="27"/>
        <v/>
      </c>
      <c r="X117" s="719" t="str">
        <f t="shared" ca="1" si="27"/>
        <v/>
      </c>
      <c r="Y117" s="724" t="str">
        <f t="shared" ca="1" si="36"/>
        <v/>
      </c>
      <c r="Z117" s="724" t="str">
        <f t="shared" ca="1" si="28"/>
        <v/>
      </c>
      <c r="AA117" s="724" t="str">
        <f t="shared" ca="1" si="28"/>
        <v/>
      </c>
      <c r="AB117" s="724" t="str">
        <f t="shared" ca="1" si="28"/>
        <v/>
      </c>
      <c r="AC117" s="724" t="str">
        <f t="shared" ca="1" si="28"/>
        <v/>
      </c>
      <c r="AD117" s="724" t="str">
        <f t="shared" ca="1" si="28"/>
        <v/>
      </c>
      <c r="AE117" s="724" t="str">
        <f t="shared" ca="1" si="28"/>
        <v/>
      </c>
      <c r="AF117" s="724" t="str">
        <f t="shared" ca="1" si="28"/>
        <v/>
      </c>
      <c r="AG117" s="724" t="str">
        <f t="shared" ca="1" si="29"/>
        <v/>
      </c>
      <c r="AH117" s="724" t="str">
        <f t="shared" ca="1" si="30"/>
        <v/>
      </c>
      <c r="AI117" s="367" t="str">
        <f t="shared" ca="1" si="31"/>
        <v/>
      </c>
      <c r="AJ117" s="172"/>
      <c r="AK117" s="405" t="str">
        <f>IF('Pre-approval Application'!$AK117,ROW(),"")</f>
        <v/>
      </c>
    </row>
    <row r="118" spans="1:37" s="4" customFormat="1" ht="12" x14ac:dyDescent="0.2">
      <c r="A118" s="154"/>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49"/>
      <c r="AA118" s="149"/>
      <c r="AB118" s="149"/>
      <c r="AC118" s="149"/>
      <c r="AD118" s="149"/>
      <c r="AE118" s="171"/>
      <c r="AF118" s="149"/>
      <c r="AG118" s="149"/>
      <c r="AH118" s="149"/>
      <c r="AI118" s="370">
        <f ca="1">SUM(AI110:AI117)</f>
        <v>0</v>
      </c>
      <c r="AJ118" s="172"/>
    </row>
    <row r="119" spans="1:37" s="1" customFormat="1" ht="20.25" x14ac:dyDescent="0.3">
      <c r="A119" s="120" t="s">
        <v>102</v>
      </c>
      <c r="B119" s="118"/>
      <c r="C119" s="118"/>
      <c r="D119" s="118"/>
      <c r="E119" s="118"/>
      <c r="F119" s="118"/>
      <c r="G119" s="118"/>
      <c r="H119" s="118"/>
      <c r="I119" s="118"/>
      <c r="J119" s="118"/>
      <c r="K119" s="118"/>
      <c r="L119" s="118"/>
      <c r="M119" s="118"/>
      <c r="N119" s="118"/>
      <c r="O119" s="118"/>
      <c r="P119" s="118"/>
      <c r="Q119" s="118"/>
      <c r="R119" s="118"/>
      <c r="S119" s="118"/>
      <c r="T119" s="124"/>
      <c r="U119" s="118"/>
      <c r="V119" s="118"/>
      <c r="W119" s="118"/>
      <c r="X119" s="118"/>
      <c r="Y119" s="165"/>
      <c r="Z119" s="165"/>
      <c r="AA119" s="165"/>
      <c r="AB119" s="165"/>
      <c r="AC119" s="118"/>
      <c r="AD119" s="118"/>
      <c r="AE119" s="180"/>
      <c r="AF119" s="180"/>
      <c r="AG119" s="118"/>
      <c r="AH119" s="118"/>
      <c r="AI119" s="173"/>
      <c r="AJ119" s="173"/>
    </row>
    <row r="120" spans="1:37" s="29" customFormat="1" ht="16.5" x14ac:dyDescent="0.3">
      <c r="A120" s="174" t="s">
        <v>367</v>
      </c>
      <c r="B120" s="175"/>
      <c r="C120" s="175"/>
      <c r="D120" s="175"/>
      <c r="E120" s="175"/>
      <c r="F120" s="175"/>
      <c r="G120" s="175"/>
      <c r="H120" s="175"/>
      <c r="I120" s="175"/>
      <c r="J120" s="175"/>
      <c r="K120" s="175"/>
      <c r="L120" s="175"/>
      <c r="M120" s="175"/>
      <c r="N120" s="175"/>
      <c r="O120" s="175"/>
      <c r="P120" s="175"/>
      <c r="Q120" s="175"/>
      <c r="R120" s="175"/>
      <c r="S120" s="175"/>
      <c r="T120" s="176"/>
      <c r="U120" s="175"/>
      <c r="V120" s="175"/>
      <c r="W120" s="175"/>
      <c r="X120" s="175"/>
      <c r="Y120" s="177"/>
      <c r="Z120" s="177"/>
      <c r="AA120" s="177"/>
      <c r="AB120" s="177"/>
      <c r="AC120" s="175"/>
      <c r="AD120" s="175"/>
      <c r="AE120" s="181"/>
      <c r="AF120" s="181"/>
      <c r="AG120" s="175"/>
      <c r="AH120" s="175"/>
      <c r="AI120" s="178"/>
      <c r="AJ120" s="178"/>
    </row>
    <row r="121" spans="1:37" s="27" customFormat="1" ht="16.5" x14ac:dyDescent="0.3">
      <c r="A121" s="327" t="s">
        <v>33</v>
      </c>
      <c r="B121" s="327"/>
      <c r="C121" s="327"/>
      <c r="D121" s="327" t="s">
        <v>576</v>
      </c>
      <c r="E121" s="327"/>
      <c r="F121" s="327"/>
      <c r="G121" s="327"/>
      <c r="H121" s="327"/>
      <c r="I121" s="327"/>
      <c r="J121" s="327"/>
      <c r="K121" s="327"/>
      <c r="L121" s="327"/>
      <c r="M121" s="327"/>
      <c r="N121" s="327"/>
      <c r="O121" s="327" t="s">
        <v>137</v>
      </c>
      <c r="P121" s="327"/>
      <c r="Q121" s="327"/>
      <c r="R121" s="327" t="s">
        <v>138</v>
      </c>
      <c r="S121" s="327"/>
      <c r="T121" s="328"/>
      <c r="U121" s="327" t="s">
        <v>136</v>
      </c>
      <c r="V121" s="327"/>
      <c r="W121" s="327"/>
      <c r="X121" s="327"/>
      <c r="Y121" s="327" t="s">
        <v>609</v>
      </c>
      <c r="Z121" s="327"/>
      <c r="AA121" s="327"/>
      <c r="AB121" s="327"/>
      <c r="AC121" s="327"/>
      <c r="AD121" s="327"/>
      <c r="AE121" s="327"/>
      <c r="AF121" s="327"/>
      <c r="AG121" s="330" t="s">
        <v>129</v>
      </c>
      <c r="AH121" s="330"/>
      <c r="AI121" s="329" t="s">
        <v>35</v>
      </c>
      <c r="AJ121" s="179"/>
    </row>
    <row r="122" spans="1:37" s="4" customFormat="1" ht="12" x14ac:dyDescent="0.2">
      <c r="A122" s="719" t="str">
        <f t="shared" ref="A122:A129" ca="1" si="37">IFERROR(IF(INDIRECT("'Pre-approval Application'!AK"&amp;ROW()),IF(ISBLANK(INDIRECT("'Pre-approval Application'!A"&amp;ROW())),"",INDIRECT("'Pre-approval Application'!A"&amp;ROW())),""),"")</f>
        <v/>
      </c>
      <c r="B122" s="719"/>
      <c r="C122" s="719"/>
      <c r="D122" s="719" t="str">
        <f t="shared" ref="D122:D129" ca="1" si="38">IFERROR(IF(INDIRECT("'Pre-approval Application'!AK"&amp;ROW()),IF(ISBLANK(INDIRECT("'Pre-approval Application'!D"&amp;ROW())),"",INDIRECT("'Pre-approval Application'!D"&amp;ROW())),""),"")</f>
        <v/>
      </c>
      <c r="E122" s="719"/>
      <c r="F122" s="719"/>
      <c r="G122" s="719"/>
      <c r="H122" s="719"/>
      <c r="I122" s="719"/>
      <c r="J122" s="719"/>
      <c r="K122" s="719"/>
      <c r="L122" s="719"/>
      <c r="M122" s="719"/>
      <c r="N122" s="719"/>
      <c r="O122" s="719" t="str">
        <f ca="1">IFERROR(IF(INDIRECT("'Pre-approval Application'!AK"&amp;ROW()),IF(ISBLANK(INDIRECT("'Pre-approval Application'!O"&amp;ROW())),"",INDIRECT("'Pre-approval Application'!O"&amp;ROW())),""),"")</f>
        <v/>
      </c>
      <c r="P122" s="719"/>
      <c r="Q122" s="719"/>
      <c r="R122" s="719"/>
      <c r="S122" s="719" t="str">
        <f ca="1">IFERROR(IF(INDIRECT("'Pre-approval Application'!AK"&amp;ROW()),IF(ISBLANK(INDIRECT("'Pre-approval Application'!S"&amp;ROW())),"",INDIRECT("'Pre-approval Application'!S"&amp;ROW())),""),"")</f>
        <v/>
      </c>
      <c r="T122" s="719"/>
      <c r="U122" s="719"/>
      <c r="V122" s="719" t="str">
        <f ca="1">IFERROR(IF(INDIRECT("'Pre-approval Application'!AK"&amp;ROW()),IF(ISBLANK(INDIRECT("'Pre-approval Application'!V"&amp;ROW())),"",INDIRECT("'Pre-approval Application'!V"&amp;ROW())),""),"")</f>
        <v/>
      </c>
      <c r="W122" s="719"/>
      <c r="X122" s="719"/>
      <c r="Y122" s="724" t="str">
        <f ca="1">IFERROR(IF(INDIRECT("'Pre-approval Application'!AK"&amp;ROW()),IF(ISBLANK(INDIRECT("'Pre-approval Application'!Y"&amp;ROW())),"",INDIRECT("'Pre-approval Application'!Y"&amp;ROW())),""),"")</f>
        <v/>
      </c>
      <c r="Z122" s="724" t="str">
        <f t="shared" ref="Z122:AF129" ca="1" si="39">IFERROR(IF(INDIRECT("'Pre-approval Application'!AK"&amp;ROW()),IF(ISBLANK(INDIRECT("'Pre-approval Application'!A"&amp;ROW())),"",INDIRECT("'Pre-approval Application'!A"&amp;ROW())),""),"")</f>
        <v/>
      </c>
      <c r="AA122" s="724" t="str">
        <f t="shared" ca="1" si="39"/>
        <v/>
      </c>
      <c r="AB122" s="724" t="str">
        <f t="shared" ca="1" si="39"/>
        <v/>
      </c>
      <c r="AC122" s="724" t="str">
        <f t="shared" ca="1" si="39"/>
        <v/>
      </c>
      <c r="AD122" s="724" t="str">
        <f t="shared" ca="1" si="39"/>
        <v/>
      </c>
      <c r="AE122" s="724" t="str">
        <f t="shared" ca="1" si="39"/>
        <v/>
      </c>
      <c r="AF122" s="724" t="str">
        <f t="shared" ca="1" si="39"/>
        <v/>
      </c>
      <c r="AG122" s="724" t="str">
        <f t="shared" ref="AG122:AG129" ca="1" si="40">IFERROR(IF(INDIRECT("'Pre-approval Application'!AK"&amp;ROW()),IF(ISBLANK(INDIRECT("'Pre-approval Application'!AG"&amp;ROW())),"",INDIRECT("'Pre-approval Application'!AG"&amp;ROW())),""),"")</f>
        <v/>
      </c>
      <c r="AH122" s="724" t="str">
        <f t="shared" ref="AH122:AH129" ca="1" si="41">IFERROR(IF(INDIRECT("'Pre-approval Application'!AK"&amp;ROW()),IF(ISBLANK(INDIRECT("'Pre-approval Application'!A"&amp;ROW())),"",INDIRECT("'Pre-approval Application'!A"&amp;ROW())),""),"")</f>
        <v/>
      </c>
      <c r="AI122" s="367" t="str">
        <f t="shared" ref="AI122:AI129" ca="1" si="42">IFERROR(VLOOKUP(A122,$A$199:$AI$435,35,FALSE)*AG122,"")</f>
        <v/>
      </c>
      <c r="AJ122" s="172"/>
      <c r="AK122" s="4" t="str">
        <f>IF('Pre-approval Application'!$AK122,ROW(),"")</f>
        <v/>
      </c>
    </row>
    <row r="123" spans="1:37" s="4" customFormat="1" ht="12" x14ac:dyDescent="0.2">
      <c r="A123" s="719" t="str">
        <f t="shared" ca="1" si="37"/>
        <v/>
      </c>
      <c r="B123" s="719"/>
      <c r="C123" s="719"/>
      <c r="D123" s="719" t="str">
        <f t="shared" ca="1" si="38"/>
        <v/>
      </c>
      <c r="E123" s="719"/>
      <c r="F123" s="719"/>
      <c r="G123" s="719"/>
      <c r="H123" s="719"/>
      <c r="I123" s="719"/>
      <c r="J123" s="719"/>
      <c r="K123" s="719"/>
      <c r="L123" s="719"/>
      <c r="M123" s="719"/>
      <c r="N123" s="719"/>
      <c r="O123" s="719" t="str">
        <f t="shared" ref="O123:O129" ca="1" si="43">IFERROR(IF(INDIRECT("'Pre-approval Application'!AK"&amp;ROW()),IF(ISBLANK(INDIRECT("'Pre-approval Application'!O"&amp;ROW())),"",INDIRECT("'Pre-approval Application'!O"&amp;ROW())),""),"")</f>
        <v/>
      </c>
      <c r="P123" s="719"/>
      <c r="Q123" s="719"/>
      <c r="R123" s="719"/>
      <c r="S123" s="719" t="str">
        <f t="shared" ref="S123:S129" ca="1" si="44">IFERROR(IF(INDIRECT("'Pre-approval Application'!AK"&amp;ROW()),IF(ISBLANK(INDIRECT("'Pre-approval Application'!S"&amp;ROW())),"",INDIRECT("'Pre-approval Application'!S"&amp;ROW())),""),"")</f>
        <v/>
      </c>
      <c r="T123" s="719"/>
      <c r="U123" s="719"/>
      <c r="V123" s="719" t="str">
        <f t="shared" ref="V123:V129" ca="1" si="45">IFERROR(IF(INDIRECT("'Pre-approval Application'!AK"&amp;ROW()),IF(ISBLANK(INDIRECT("'Pre-approval Application'!V"&amp;ROW())),"",INDIRECT("'Pre-approval Application'!V"&amp;ROW())),""),"")</f>
        <v/>
      </c>
      <c r="W123" s="719"/>
      <c r="X123" s="719"/>
      <c r="Y123" s="724" t="str">
        <f t="shared" ref="Y123:Y129" ca="1" si="46">IFERROR(IF(INDIRECT("'Pre-approval Application'!AK"&amp;ROW()),IF(ISBLANK(INDIRECT("'Pre-approval Application'!Y"&amp;ROW())),"",INDIRECT("'Pre-approval Application'!Y"&amp;ROW())),""),"")</f>
        <v/>
      </c>
      <c r="Z123" s="724" t="str">
        <f t="shared" ca="1" si="39"/>
        <v/>
      </c>
      <c r="AA123" s="724" t="str">
        <f t="shared" ca="1" si="39"/>
        <v/>
      </c>
      <c r="AB123" s="724" t="str">
        <f t="shared" ca="1" si="39"/>
        <v/>
      </c>
      <c r="AC123" s="724" t="str">
        <f t="shared" ca="1" si="39"/>
        <v/>
      </c>
      <c r="AD123" s="724" t="str">
        <f t="shared" ca="1" si="39"/>
        <v/>
      </c>
      <c r="AE123" s="724" t="str">
        <f t="shared" ca="1" si="39"/>
        <v/>
      </c>
      <c r="AF123" s="724" t="str">
        <f t="shared" ca="1" si="39"/>
        <v/>
      </c>
      <c r="AG123" s="724" t="str">
        <f t="shared" ca="1" si="40"/>
        <v/>
      </c>
      <c r="AH123" s="724" t="str">
        <f t="shared" ca="1" si="41"/>
        <v/>
      </c>
      <c r="AI123" s="367" t="str">
        <f t="shared" ca="1" si="42"/>
        <v/>
      </c>
      <c r="AJ123" s="172"/>
      <c r="AK123" s="405" t="str">
        <f>IF('Pre-approval Application'!$AK123,ROW(),"")</f>
        <v/>
      </c>
    </row>
    <row r="124" spans="1:37" s="4" customFormat="1" ht="12" x14ac:dyDescent="0.2">
      <c r="A124" s="719" t="str">
        <f t="shared" ca="1" si="37"/>
        <v/>
      </c>
      <c r="B124" s="719"/>
      <c r="C124" s="719"/>
      <c r="D124" s="719" t="str">
        <f t="shared" ca="1" si="38"/>
        <v/>
      </c>
      <c r="E124" s="719"/>
      <c r="F124" s="719"/>
      <c r="G124" s="719"/>
      <c r="H124" s="719"/>
      <c r="I124" s="719"/>
      <c r="J124" s="719"/>
      <c r="K124" s="719"/>
      <c r="L124" s="719"/>
      <c r="M124" s="719"/>
      <c r="N124" s="719"/>
      <c r="O124" s="719" t="str">
        <f t="shared" ca="1" si="43"/>
        <v/>
      </c>
      <c r="P124" s="719"/>
      <c r="Q124" s="719"/>
      <c r="R124" s="719"/>
      <c r="S124" s="719" t="str">
        <f t="shared" ca="1" si="44"/>
        <v/>
      </c>
      <c r="T124" s="719"/>
      <c r="U124" s="719"/>
      <c r="V124" s="719" t="str">
        <f t="shared" ca="1" si="45"/>
        <v/>
      </c>
      <c r="W124" s="719"/>
      <c r="X124" s="719"/>
      <c r="Y124" s="724" t="str">
        <f t="shared" ca="1" si="46"/>
        <v/>
      </c>
      <c r="Z124" s="724" t="str">
        <f t="shared" ca="1" si="39"/>
        <v/>
      </c>
      <c r="AA124" s="724" t="str">
        <f t="shared" ca="1" si="39"/>
        <v/>
      </c>
      <c r="AB124" s="724" t="str">
        <f t="shared" ca="1" si="39"/>
        <v/>
      </c>
      <c r="AC124" s="724" t="str">
        <f t="shared" ca="1" si="39"/>
        <v/>
      </c>
      <c r="AD124" s="724" t="str">
        <f t="shared" ca="1" si="39"/>
        <v/>
      </c>
      <c r="AE124" s="724" t="str">
        <f t="shared" ca="1" si="39"/>
        <v/>
      </c>
      <c r="AF124" s="724" t="str">
        <f t="shared" ca="1" si="39"/>
        <v/>
      </c>
      <c r="AG124" s="724" t="str">
        <f t="shared" ca="1" si="40"/>
        <v/>
      </c>
      <c r="AH124" s="724" t="str">
        <f t="shared" ca="1" si="41"/>
        <v/>
      </c>
      <c r="AI124" s="367" t="str">
        <f t="shared" ca="1" si="42"/>
        <v/>
      </c>
      <c r="AJ124" s="172"/>
      <c r="AK124" s="405" t="str">
        <f>IF('Pre-approval Application'!$AK124,ROW(),"")</f>
        <v/>
      </c>
    </row>
    <row r="125" spans="1:37" s="4" customFormat="1" ht="12" x14ac:dyDescent="0.2">
      <c r="A125" s="719" t="str">
        <f t="shared" ca="1" si="37"/>
        <v/>
      </c>
      <c r="B125" s="719"/>
      <c r="C125" s="719"/>
      <c r="D125" s="719" t="str">
        <f t="shared" ca="1" si="38"/>
        <v/>
      </c>
      <c r="E125" s="719"/>
      <c r="F125" s="719"/>
      <c r="G125" s="719"/>
      <c r="H125" s="719"/>
      <c r="I125" s="719"/>
      <c r="J125" s="719"/>
      <c r="K125" s="719"/>
      <c r="L125" s="719"/>
      <c r="M125" s="719"/>
      <c r="N125" s="719"/>
      <c r="O125" s="719" t="str">
        <f t="shared" ca="1" si="43"/>
        <v/>
      </c>
      <c r="P125" s="719"/>
      <c r="Q125" s="719"/>
      <c r="R125" s="719"/>
      <c r="S125" s="719" t="str">
        <f t="shared" ca="1" si="44"/>
        <v/>
      </c>
      <c r="T125" s="719"/>
      <c r="U125" s="719"/>
      <c r="V125" s="719" t="str">
        <f t="shared" ca="1" si="45"/>
        <v/>
      </c>
      <c r="W125" s="719"/>
      <c r="X125" s="719"/>
      <c r="Y125" s="724" t="str">
        <f t="shared" ca="1" si="46"/>
        <v/>
      </c>
      <c r="Z125" s="724" t="str">
        <f t="shared" ca="1" si="39"/>
        <v/>
      </c>
      <c r="AA125" s="724" t="str">
        <f t="shared" ca="1" si="39"/>
        <v/>
      </c>
      <c r="AB125" s="724" t="str">
        <f t="shared" ca="1" si="39"/>
        <v/>
      </c>
      <c r="AC125" s="724" t="str">
        <f t="shared" ca="1" si="39"/>
        <v/>
      </c>
      <c r="AD125" s="724" t="str">
        <f t="shared" ca="1" si="39"/>
        <v/>
      </c>
      <c r="AE125" s="724" t="str">
        <f t="shared" ca="1" si="39"/>
        <v/>
      </c>
      <c r="AF125" s="724" t="str">
        <f t="shared" ca="1" si="39"/>
        <v/>
      </c>
      <c r="AG125" s="724" t="str">
        <f t="shared" ca="1" si="40"/>
        <v/>
      </c>
      <c r="AH125" s="724" t="str">
        <f t="shared" ca="1" si="41"/>
        <v/>
      </c>
      <c r="AI125" s="367" t="str">
        <f t="shared" ca="1" si="42"/>
        <v/>
      </c>
      <c r="AJ125" s="172"/>
      <c r="AK125" s="405" t="str">
        <f>IF('Pre-approval Application'!$AK125,ROW(),"")</f>
        <v/>
      </c>
    </row>
    <row r="126" spans="1:37" s="4" customFormat="1" ht="12" x14ac:dyDescent="0.2">
      <c r="A126" s="719" t="str">
        <f t="shared" ca="1" si="37"/>
        <v/>
      </c>
      <c r="B126" s="719"/>
      <c r="C126" s="719"/>
      <c r="D126" s="719" t="str">
        <f t="shared" ca="1" si="38"/>
        <v/>
      </c>
      <c r="E126" s="719"/>
      <c r="F126" s="719"/>
      <c r="G126" s="719"/>
      <c r="H126" s="719"/>
      <c r="I126" s="719"/>
      <c r="J126" s="719"/>
      <c r="K126" s="719"/>
      <c r="L126" s="719"/>
      <c r="M126" s="719"/>
      <c r="N126" s="719"/>
      <c r="O126" s="719" t="str">
        <f t="shared" ca="1" si="43"/>
        <v/>
      </c>
      <c r="P126" s="719"/>
      <c r="Q126" s="719"/>
      <c r="R126" s="719"/>
      <c r="S126" s="719" t="str">
        <f t="shared" ca="1" si="44"/>
        <v/>
      </c>
      <c r="T126" s="719"/>
      <c r="U126" s="719"/>
      <c r="V126" s="719" t="str">
        <f t="shared" ca="1" si="45"/>
        <v/>
      </c>
      <c r="W126" s="719"/>
      <c r="X126" s="719"/>
      <c r="Y126" s="724" t="str">
        <f t="shared" ca="1" si="46"/>
        <v/>
      </c>
      <c r="Z126" s="724" t="str">
        <f t="shared" ca="1" si="39"/>
        <v/>
      </c>
      <c r="AA126" s="724" t="str">
        <f t="shared" ca="1" si="39"/>
        <v/>
      </c>
      <c r="AB126" s="724" t="str">
        <f t="shared" ca="1" si="39"/>
        <v/>
      </c>
      <c r="AC126" s="724" t="str">
        <f t="shared" ca="1" si="39"/>
        <v/>
      </c>
      <c r="AD126" s="724" t="str">
        <f t="shared" ca="1" si="39"/>
        <v/>
      </c>
      <c r="AE126" s="724" t="str">
        <f t="shared" ca="1" si="39"/>
        <v/>
      </c>
      <c r="AF126" s="724" t="str">
        <f t="shared" ca="1" si="39"/>
        <v/>
      </c>
      <c r="AG126" s="724" t="str">
        <f t="shared" ca="1" si="40"/>
        <v/>
      </c>
      <c r="AH126" s="724" t="str">
        <f t="shared" ca="1" si="41"/>
        <v/>
      </c>
      <c r="AI126" s="367" t="str">
        <f t="shared" ca="1" si="42"/>
        <v/>
      </c>
      <c r="AJ126" s="172"/>
      <c r="AK126" s="405" t="str">
        <f>IF('Pre-approval Application'!$AK126,ROW(),"")</f>
        <v/>
      </c>
    </row>
    <row r="127" spans="1:37" s="349" customFormat="1" ht="12" x14ac:dyDescent="0.2">
      <c r="A127" s="719" t="str">
        <f t="shared" ca="1" si="37"/>
        <v/>
      </c>
      <c r="B127" s="719"/>
      <c r="C127" s="719"/>
      <c r="D127" s="719" t="str">
        <f t="shared" ca="1" si="38"/>
        <v/>
      </c>
      <c r="E127" s="719"/>
      <c r="F127" s="719"/>
      <c r="G127" s="719"/>
      <c r="H127" s="719"/>
      <c r="I127" s="719"/>
      <c r="J127" s="719"/>
      <c r="K127" s="719"/>
      <c r="L127" s="719"/>
      <c r="M127" s="719"/>
      <c r="N127" s="719"/>
      <c r="O127" s="719" t="str">
        <f t="shared" ca="1" si="43"/>
        <v/>
      </c>
      <c r="P127" s="719"/>
      <c r="Q127" s="719"/>
      <c r="R127" s="719"/>
      <c r="S127" s="719" t="str">
        <f t="shared" ca="1" si="44"/>
        <v/>
      </c>
      <c r="T127" s="719"/>
      <c r="U127" s="719"/>
      <c r="V127" s="719" t="str">
        <f t="shared" ca="1" si="45"/>
        <v/>
      </c>
      <c r="W127" s="719"/>
      <c r="X127" s="719"/>
      <c r="Y127" s="724" t="str">
        <f t="shared" ca="1" si="46"/>
        <v/>
      </c>
      <c r="Z127" s="724" t="str">
        <f t="shared" ca="1" si="39"/>
        <v/>
      </c>
      <c r="AA127" s="724" t="str">
        <f t="shared" ca="1" si="39"/>
        <v/>
      </c>
      <c r="AB127" s="724" t="str">
        <f t="shared" ca="1" si="39"/>
        <v/>
      </c>
      <c r="AC127" s="724" t="str">
        <f t="shared" ca="1" si="39"/>
        <v/>
      </c>
      <c r="AD127" s="724" t="str">
        <f t="shared" ca="1" si="39"/>
        <v/>
      </c>
      <c r="AE127" s="724" t="str">
        <f t="shared" ca="1" si="39"/>
        <v/>
      </c>
      <c r="AF127" s="724" t="str">
        <f t="shared" ca="1" si="39"/>
        <v/>
      </c>
      <c r="AG127" s="724" t="str">
        <f t="shared" ca="1" si="40"/>
        <v/>
      </c>
      <c r="AH127" s="724" t="str">
        <f t="shared" ca="1" si="41"/>
        <v/>
      </c>
      <c r="AI127" s="367" t="str">
        <f t="shared" ca="1" si="42"/>
        <v/>
      </c>
      <c r="AJ127" s="172"/>
      <c r="AK127" s="405" t="str">
        <f>IF('Pre-approval Application'!$AK127,ROW(),"")</f>
        <v/>
      </c>
    </row>
    <row r="128" spans="1:37" s="349" customFormat="1" ht="12" x14ac:dyDescent="0.2">
      <c r="A128" s="719" t="str">
        <f t="shared" ca="1" si="37"/>
        <v/>
      </c>
      <c r="B128" s="719"/>
      <c r="C128" s="719"/>
      <c r="D128" s="719" t="str">
        <f t="shared" ca="1" si="38"/>
        <v/>
      </c>
      <c r="E128" s="719"/>
      <c r="F128" s="719"/>
      <c r="G128" s="719"/>
      <c r="H128" s="719"/>
      <c r="I128" s="719"/>
      <c r="J128" s="719"/>
      <c r="K128" s="719"/>
      <c r="L128" s="719"/>
      <c r="M128" s="719"/>
      <c r="N128" s="719"/>
      <c r="O128" s="719" t="str">
        <f t="shared" ca="1" si="43"/>
        <v/>
      </c>
      <c r="P128" s="719"/>
      <c r="Q128" s="719"/>
      <c r="R128" s="719"/>
      <c r="S128" s="719" t="str">
        <f t="shared" ca="1" si="44"/>
        <v/>
      </c>
      <c r="T128" s="719"/>
      <c r="U128" s="719"/>
      <c r="V128" s="719" t="str">
        <f t="shared" ca="1" si="45"/>
        <v/>
      </c>
      <c r="W128" s="719"/>
      <c r="X128" s="719"/>
      <c r="Y128" s="724" t="str">
        <f t="shared" ca="1" si="46"/>
        <v/>
      </c>
      <c r="Z128" s="724" t="str">
        <f t="shared" ca="1" si="39"/>
        <v/>
      </c>
      <c r="AA128" s="724" t="str">
        <f t="shared" ca="1" si="39"/>
        <v/>
      </c>
      <c r="AB128" s="724" t="str">
        <f t="shared" ca="1" si="39"/>
        <v/>
      </c>
      <c r="AC128" s="724" t="str">
        <f t="shared" ca="1" si="39"/>
        <v/>
      </c>
      <c r="AD128" s="724" t="str">
        <f t="shared" ca="1" si="39"/>
        <v/>
      </c>
      <c r="AE128" s="724" t="str">
        <f t="shared" ca="1" si="39"/>
        <v/>
      </c>
      <c r="AF128" s="724" t="str">
        <f t="shared" ca="1" si="39"/>
        <v/>
      </c>
      <c r="AG128" s="724" t="str">
        <f t="shared" ca="1" si="40"/>
        <v/>
      </c>
      <c r="AH128" s="724" t="str">
        <f t="shared" ca="1" si="41"/>
        <v/>
      </c>
      <c r="AI128" s="367" t="str">
        <f t="shared" ca="1" si="42"/>
        <v/>
      </c>
      <c r="AJ128" s="172"/>
      <c r="AK128" s="405" t="str">
        <f>IF('Pre-approval Application'!$AK128,ROW(),"")</f>
        <v/>
      </c>
    </row>
    <row r="129" spans="1:37" s="349" customFormat="1" ht="12" x14ac:dyDescent="0.2">
      <c r="A129" s="719" t="str">
        <f t="shared" ca="1" si="37"/>
        <v/>
      </c>
      <c r="B129" s="719"/>
      <c r="C129" s="719"/>
      <c r="D129" s="719" t="str">
        <f t="shared" ca="1" si="38"/>
        <v/>
      </c>
      <c r="E129" s="719"/>
      <c r="F129" s="719"/>
      <c r="G129" s="719"/>
      <c r="H129" s="719"/>
      <c r="I129" s="719"/>
      <c r="J129" s="719"/>
      <c r="K129" s="719"/>
      <c r="L129" s="719"/>
      <c r="M129" s="719"/>
      <c r="N129" s="719"/>
      <c r="O129" s="719" t="str">
        <f t="shared" ca="1" si="43"/>
        <v/>
      </c>
      <c r="P129" s="719"/>
      <c r="Q129" s="719"/>
      <c r="R129" s="719"/>
      <c r="S129" s="719" t="str">
        <f t="shared" ca="1" si="44"/>
        <v/>
      </c>
      <c r="T129" s="719"/>
      <c r="U129" s="719"/>
      <c r="V129" s="719" t="str">
        <f t="shared" ca="1" si="45"/>
        <v/>
      </c>
      <c r="W129" s="719"/>
      <c r="X129" s="719"/>
      <c r="Y129" s="724" t="str">
        <f t="shared" ca="1" si="46"/>
        <v/>
      </c>
      <c r="Z129" s="724" t="str">
        <f t="shared" ca="1" si="39"/>
        <v/>
      </c>
      <c r="AA129" s="724" t="str">
        <f t="shared" ca="1" si="39"/>
        <v/>
      </c>
      <c r="AB129" s="724" t="str">
        <f t="shared" ca="1" si="39"/>
        <v/>
      </c>
      <c r="AC129" s="724" t="str">
        <f t="shared" ca="1" si="39"/>
        <v/>
      </c>
      <c r="AD129" s="724" t="str">
        <f t="shared" ca="1" si="39"/>
        <v/>
      </c>
      <c r="AE129" s="724" t="str">
        <f t="shared" ca="1" si="39"/>
        <v/>
      </c>
      <c r="AF129" s="724" t="str">
        <f t="shared" ca="1" si="39"/>
        <v/>
      </c>
      <c r="AG129" s="724" t="str">
        <f t="shared" ca="1" si="40"/>
        <v/>
      </c>
      <c r="AH129" s="724" t="str">
        <f t="shared" ca="1" si="41"/>
        <v/>
      </c>
      <c r="AI129" s="367" t="str">
        <f t="shared" ca="1" si="42"/>
        <v/>
      </c>
      <c r="AJ129" s="172"/>
      <c r="AK129" s="405" t="str">
        <f>IF('Pre-approval Application'!$AK129,ROW(),"")</f>
        <v/>
      </c>
    </row>
    <row r="130" spans="1:37" s="4" customFormat="1" ht="12" x14ac:dyDescent="0.2">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50"/>
      <c r="AA130" s="150"/>
      <c r="AB130" s="150"/>
      <c r="AC130" s="150"/>
      <c r="AD130" s="150"/>
      <c r="AE130" s="171"/>
      <c r="AF130" s="149"/>
      <c r="AG130" s="149"/>
      <c r="AH130" s="149"/>
      <c r="AI130" s="370">
        <f ca="1">SUM(AI122:AI129)</f>
        <v>0</v>
      </c>
      <c r="AJ130" s="172"/>
    </row>
    <row r="131" spans="1:37" s="1" customFormat="1" ht="20.25" x14ac:dyDescent="0.3">
      <c r="A131" s="120" t="s">
        <v>227</v>
      </c>
      <c r="B131" s="118"/>
      <c r="C131" s="118"/>
      <c r="D131" s="118"/>
      <c r="E131" s="118"/>
      <c r="F131" s="118"/>
      <c r="G131" s="118"/>
      <c r="H131" s="118"/>
      <c r="I131" s="118"/>
      <c r="J131" s="118"/>
      <c r="K131" s="118"/>
      <c r="L131" s="118"/>
      <c r="M131" s="118"/>
      <c r="N131" s="118"/>
      <c r="O131" s="118"/>
      <c r="P131" s="118"/>
      <c r="Q131" s="118"/>
      <c r="R131" s="118"/>
      <c r="S131" s="118"/>
      <c r="T131" s="124"/>
      <c r="U131" s="118"/>
      <c r="V131" s="118"/>
      <c r="W131" s="118"/>
      <c r="X131" s="118"/>
      <c r="Y131" s="165"/>
      <c r="Z131" s="165"/>
      <c r="AA131" s="165"/>
      <c r="AB131" s="165"/>
      <c r="AC131" s="118"/>
      <c r="AD131" s="118"/>
      <c r="AE131" s="180"/>
      <c r="AF131" s="180"/>
      <c r="AG131" s="118"/>
      <c r="AH131" s="118"/>
      <c r="AI131" s="173"/>
      <c r="AJ131" s="173"/>
    </row>
    <row r="132" spans="1:37" s="29" customFormat="1" ht="16.5" x14ac:dyDescent="0.3">
      <c r="A132" s="174" t="s">
        <v>368</v>
      </c>
      <c r="B132" s="175"/>
      <c r="C132" s="175"/>
      <c r="D132" s="175"/>
      <c r="E132" s="175"/>
      <c r="F132" s="175"/>
      <c r="G132" s="175"/>
      <c r="H132" s="175"/>
      <c r="I132" s="175"/>
      <c r="J132" s="175"/>
      <c r="K132" s="175"/>
      <c r="L132" s="175"/>
      <c r="M132" s="175"/>
      <c r="N132" s="175"/>
      <c r="O132" s="175"/>
      <c r="P132" s="175"/>
      <c r="Q132" s="175"/>
      <c r="R132" s="175"/>
      <c r="S132" s="175"/>
      <c r="T132" s="176"/>
      <c r="U132" s="175"/>
      <c r="V132" s="175"/>
      <c r="W132" s="175"/>
      <c r="X132" s="175"/>
      <c r="Y132" s="177"/>
      <c r="Z132" s="177"/>
      <c r="AA132" s="177"/>
      <c r="AB132" s="177"/>
      <c r="AC132" s="175"/>
      <c r="AD132" s="175"/>
      <c r="AE132" s="181"/>
      <c r="AF132" s="181"/>
      <c r="AG132" s="175"/>
      <c r="AH132" s="175"/>
      <c r="AI132" s="178"/>
      <c r="AJ132" s="178"/>
    </row>
    <row r="133" spans="1:37" s="27" customFormat="1" ht="16.5" x14ac:dyDescent="0.3">
      <c r="A133" s="331" t="s">
        <v>33</v>
      </c>
      <c r="B133" s="331"/>
      <c r="C133" s="331"/>
      <c r="D133" s="331" t="s">
        <v>576</v>
      </c>
      <c r="E133" s="331"/>
      <c r="F133" s="331"/>
      <c r="G133" s="331"/>
      <c r="H133" s="331"/>
      <c r="I133" s="331"/>
      <c r="J133" s="331"/>
      <c r="K133" s="331"/>
      <c r="L133" s="331"/>
      <c r="M133" s="331"/>
      <c r="N133" s="331"/>
      <c r="O133" s="331" t="s">
        <v>228</v>
      </c>
      <c r="P133" s="331"/>
      <c r="Q133" s="331"/>
      <c r="R133" s="331" t="s">
        <v>229</v>
      </c>
      <c r="S133" s="331"/>
      <c r="T133" s="331"/>
      <c r="U133" s="331" t="s">
        <v>230</v>
      </c>
      <c r="V133" s="331"/>
      <c r="W133" s="331"/>
      <c r="X133" s="331"/>
      <c r="Y133" s="331" t="s">
        <v>609</v>
      </c>
      <c r="Z133" s="331"/>
      <c r="AA133" s="331"/>
      <c r="AB133" s="331"/>
      <c r="AC133" s="331"/>
      <c r="AD133" s="331"/>
      <c r="AE133" s="333"/>
      <c r="AF133" s="333"/>
      <c r="AG133" s="331" t="s">
        <v>129</v>
      </c>
      <c r="AH133" s="331"/>
      <c r="AI133" s="332" t="s">
        <v>35</v>
      </c>
      <c r="AJ133" s="179"/>
    </row>
    <row r="134" spans="1:37" s="4" customFormat="1" ht="12" x14ac:dyDescent="0.2">
      <c r="A134" s="719" t="str">
        <f t="shared" ref="A134:A142" ca="1" si="47">IFERROR(IF(INDIRECT("'Pre-approval Application'!AK"&amp;ROW()),IF(ISBLANK(INDIRECT("'Pre-approval Application'!A"&amp;ROW())),"",INDIRECT("'Pre-approval Application'!A"&amp;ROW())),""),"")</f>
        <v/>
      </c>
      <c r="B134" s="719"/>
      <c r="C134" s="719"/>
      <c r="D134" s="719" t="str">
        <f t="shared" ref="D134:D142" ca="1" si="48">IFERROR(IF(INDIRECT("'Pre-approval Application'!AK"&amp;ROW()),IF(ISBLANK(INDIRECT("'Pre-approval Application'!D"&amp;ROW())),"",INDIRECT("'Pre-approval Application'!D"&amp;ROW())),""),"")</f>
        <v/>
      </c>
      <c r="E134" s="719"/>
      <c r="F134" s="719"/>
      <c r="G134" s="719"/>
      <c r="H134" s="719"/>
      <c r="I134" s="719"/>
      <c r="J134" s="719"/>
      <c r="K134" s="719"/>
      <c r="L134" s="719"/>
      <c r="M134" s="719"/>
      <c r="N134" s="719"/>
      <c r="O134" s="719" t="str">
        <f ca="1">IFERROR(IF(INDIRECT("'Pre-approval Application'!AK"&amp;ROW()),IF(ISBLANK(INDIRECT("'Pre-approval Application'!O"&amp;ROW())),"",INDIRECT("'Pre-approval Application'!O"&amp;ROW())),""),"")</f>
        <v/>
      </c>
      <c r="P134" s="719"/>
      <c r="Q134" s="719"/>
      <c r="R134" s="719" t="str">
        <f ca="1">IFERROR(IF(INDIRECT("'Pre-approval Application'!AK"&amp;ROW()),IF(ISBLANK(INDIRECT("'Pre-approval Application'!R"&amp;ROW())),"",INDIRECT("'Pre-approval Application'!R"&amp;ROW())),""),"")</f>
        <v/>
      </c>
      <c r="S134" s="719"/>
      <c r="T134" s="719"/>
      <c r="U134" s="719" t="str">
        <f ca="1">IFERROR(IF(INDIRECT("'Pre-approval Application'!AK"&amp;ROW()),IF(ISBLANK(INDIRECT("'Pre-approval Application'!U"&amp;ROW())),"",INDIRECT("'Pre-approval Application'!U"&amp;ROW())),""),"")</f>
        <v/>
      </c>
      <c r="V134" s="719"/>
      <c r="W134" s="719"/>
      <c r="X134" s="719"/>
      <c r="Y134" s="724" t="str">
        <f t="shared" ref="Y134:Y142" ca="1" si="49">IFERROR(IF(INDIRECT("'Pre-approval Application'!AK"&amp;ROW()),IF(ISBLANK(INDIRECT("'Pre-approval Application'!Y"&amp;ROW())),"",INDIRECT("'Pre-approval Application'!Y"&amp;ROW())),""),"")</f>
        <v/>
      </c>
      <c r="Z134" s="724" t="str">
        <f t="shared" ref="Z134:AF142" ca="1" si="50">IFERROR(IF(INDIRECT("'Pre-approval Application'!AK"&amp;ROW()),IF(ISBLANK(INDIRECT("'Pre-approval Application'!A"&amp;ROW())),"",INDIRECT("'Pre-approval Application'!A"&amp;ROW())),""),"")</f>
        <v/>
      </c>
      <c r="AA134" s="724" t="str">
        <f t="shared" ca="1" si="50"/>
        <v/>
      </c>
      <c r="AB134" s="724" t="str">
        <f t="shared" ca="1" si="50"/>
        <v/>
      </c>
      <c r="AC134" s="724" t="str">
        <f t="shared" ca="1" si="50"/>
        <v/>
      </c>
      <c r="AD134" s="724" t="str">
        <f t="shared" ca="1" si="50"/>
        <v/>
      </c>
      <c r="AE134" s="724" t="str">
        <f t="shared" ca="1" si="50"/>
        <v/>
      </c>
      <c r="AF134" s="724" t="str">
        <f t="shared" ca="1" si="50"/>
        <v/>
      </c>
      <c r="AG134" s="724" t="str">
        <f t="shared" ref="AG134:AG142" ca="1" si="51">IFERROR(IF(INDIRECT("'Pre-approval Application'!AK"&amp;ROW()),IF(ISBLANK(INDIRECT("'Pre-approval Application'!AG"&amp;ROW())),"",INDIRECT("'Pre-approval Application'!AG"&amp;ROW())),""),"")</f>
        <v/>
      </c>
      <c r="AH134" s="724" t="str">
        <f t="shared" ref="AH134:AH142" ca="1" si="52">IFERROR(IF(INDIRECT("'Pre-approval Application'!AK"&amp;ROW()),IF(ISBLANK(INDIRECT("'Pre-approval Application'!A"&amp;ROW())),"",INDIRECT("'Pre-approval Application'!A"&amp;ROW())),""),"")</f>
        <v/>
      </c>
      <c r="AI134" s="367" t="str">
        <f t="shared" ref="AI134:AI142" ca="1" si="53">IFERROR(VLOOKUP(A134,$A$199:$AI$435,35,FALSE)*AG134,"")</f>
        <v/>
      </c>
      <c r="AJ134" s="172"/>
      <c r="AK134" s="4" t="str">
        <f>IF('Pre-approval Application'!$AK134,ROW(),"")</f>
        <v/>
      </c>
    </row>
    <row r="135" spans="1:37" s="4" customFormat="1" ht="12" x14ac:dyDescent="0.2">
      <c r="A135" s="719" t="str">
        <f t="shared" ca="1" si="47"/>
        <v/>
      </c>
      <c r="B135" s="719"/>
      <c r="C135" s="719"/>
      <c r="D135" s="719" t="str">
        <f t="shared" ca="1" si="48"/>
        <v/>
      </c>
      <c r="E135" s="719"/>
      <c r="F135" s="719"/>
      <c r="G135" s="719"/>
      <c r="H135" s="719"/>
      <c r="I135" s="719"/>
      <c r="J135" s="719"/>
      <c r="K135" s="719"/>
      <c r="L135" s="719"/>
      <c r="M135" s="719"/>
      <c r="N135" s="719"/>
      <c r="O135" s="719" t="str">
        <f t="shared" ref="O135:O142" ca="1" si="54">IFERROR(IF(INDIRECT("'Pre-approval Application'!AK"&amp;ROW()),IF(ISBLANK(INDIRECT("'Pre-approval Application'!O"&amp;ROW())),"",INDIRECT("'Pre-approval Application'!O"&amp;ROW())),""),"")</f>
        <v/>
      </c>
      <c r="P135" s="719"/>
      <c r="Q135" s="719"/>
      <c r="R135" s="719" t="str">
        <f t="shared" ref="R135:R142" ca="1" si="55">IFERROR(IF(INDIRECT("'Pre-approval Application'!AK"&amp;ROW()),IF(ISBLANK(INDIRECT("'Pre-approval Application'!R"&amp;ROW())),"",INDIRECT("'Pre-approval Application'!R"&amp;ROW())),""),"")</f>
        <v/>
      </c>
      <c r="S135" s="719"/>
      <c r="T135" s="719"/>
      <c r="U135" s="719" t="str">
        <f t="shared" ref="U135:U142" ca="1" si="56">IFERROR(IF(INDIRECT("'Pre-approval Application'!AK"&amp;ROW()),IF(ISBLANK(INDIRECT("'Pre-approval Application'!U"&amp;ROW())),"",INDIRECT("'Pre-approval Application'!U"&amp;ROW())),""),"")</f>
        <v/>
      </c>
      <c r="V135" s="719"/>
      <c r="W135" s="719"/>
      <c r="X135" s="719"/>
      <c r="Y135" s="724" t="str">
        <f t="shared" ca="1" si="49"/>
        <v/>
      </c>
      <c r="Z135" s="724" t="str">
        <f t="shared" ca="1" si="50"/>
        <v/>
      </c>
      <c r="AA135" s="724" t="str">
        <f t="shared" ca="1" si="50"/>
        <v/>
      </c>
      <c r="AB135" s="724" t="str">
        <f t="shared" ca="1" si="50"/>
        <v/>
      </c>
      <c r="AC135" s="724" t="str">
        <f t="shared" ca="1" si="50"/>
        <v/>
      </c>
      <c r="AD135" s="724" t="str">
        <f t="shared" ca="1" si="50"/>
        <v/>
      </c>
      <c r="AE135" s="724" t="str">
        <f t="shared" ca="1" si="50"/>
        <v/>
      </c>
      <c r="AF135" s="724" t="str">
        <f t="shared" ca="1" si="50"/>
        <v/>
      </c>
      <c r="AG135" s="724" t="str">
        <f t="shared" ca="1" si="51"/>
        <v/>
      </c>
      <c r="AH135" s="724" t="str">
        <f t="shared" ca="1" si="52"/>
        <v/>
      </c>
      <c r="AI135" s="367" t="str">
        <f t="shared" ca="1" si="53"/>
        <v/>
      </c>
      <c r="AJ135" s="172"/>
      <c r="AK135" s="405" t="str">
        <f>IF('Pre-approval Application'!$AK135,ROW(),"")</f>
        <v/>
      </c>
    </row>
    <row r="136" spans="1:37" s="4" customFormat="1" ht="12" x14ac:dyDescent="0.2">
      <c r="A136" s="719" t="str">
        <f t="shared" ca="1" si="47"/>
        <v/>
      </c>
      <c r="B136" s="719"/>
      <c r="C136" s="719"/>
      <c r="D136" s="719" t="str">
        <f t="shared" ca="1" si="48"/>
        <v/>
      </c>
      <c r="E136" s="719"/>
      <c r="F136" s="719"/>
      <c r="G136" s="719"/>
      <c r="H136" s="719"/>
      <c r="I136" s="719"/>
      <c r="J136" s="719"/>
      <c r="K136" s="719"/>
      <c r="L136" s="719"/>
      <c r="M136" s="719"/>
      <c r="N136" s="719"/>
      <c r="O136" s="719" t="str">
        <f t="shared" ca="1" si="54"/>
        <v/>
      </c>
      <c r="P136" s="719"/>
      <c r="Q136" s="719"/>
      <c r="R136" s="719" t="str">
        <f t="shared" ca="1" si="55"/>
        <v/>
      </c>
      <c r="S136" s="719"/>
      <c r="T136" s="719"/>
      <c r="U136" s="719" t="str">
        <f t="shared" ca="1" si="56"/>
        <v/>
      </c>
      <c r="V136" s="719"/>
      <c r="W136" s="719"/>
      <c r="X136" s="719"/>
      <c r="Y136" s="724" t="str">
        <f t="shared" ca="1" si="49"/>
        <v/>
      </c>
      <c r="Z136" s="724" t="str">
        <f t="shared" ca="1" si="50"/>
        <v/>
      </c>
      <c r="AA136" s="724" t="str">
        <f t="shared" ca="1" si="50"/>
        <v/>
      </c>
      <c r="AB136" s="724" t="str">
        <f t="shared" ca="1" si="50"/>
        <v/>
      </c>
      <c r="AC136" s="724" t="str">
        <f t="shared" ca="1" si="50"/>
        <v/>
      </c>
      <c r="AD136" s="724" t="str">
        <f t="shared" ca="1" si="50"/>
        <v/>
      </c>
      <c r="AE136" s="724" t="str">
        <f t="shared" ca="1" si="50"/>
        <v/>
      </c>
      <c r="AF136" s="724" t="str">
        <f t="shared" ca="1" si="50"/>
        <v/>
      </c>
      <c r="AG136" s="724" t="str">
        <f t="shared" ca="1" si="51"/>
        <v/>
      </c>
      <c r="AH136" s="724" t="str">
        <f t="shared" ca="1" si="52"/>
        <v/>
      </c>
      <c r="AI136" s="367" t="str">
        <f t="shared" ca="1" si="53"/>
        <v/>
      </c>
      <c r="AJ136" s="172"/>
      <c r="AK136" s="405" t="str">
        <f>IF('Pre-approval Application'!$AK136,ROW(),"")</f>
        <v/>
      </c>
    </row>
    <row r="137" spans="1:37" s="4" customFormat="1" ht="12" x14ac:dyDescent="0.2">
      <c r="A137" s="719" t="str">
        <f t="shared" ca="1" si="47"/>
        <v/>
      </c>
      <c r="B137" s="719"/>
      <c r="C137" s="719"/>
      <c r="D137" s="719" t="str">
        <f t="shared" ca="1" si="48"/>
        <v/>
      </c>
      <c r="E137" s="719"/>
      <c r="F137" s="719"/>
      <c r="G137" s="719"/>
      <c r="H137" s="719"/>
      <c r="I137" s="719"/>
      <c r="J137" s="719"/>
      <c r="K137" s="719"/>
      <c r="L137" s="719"/>
      <c r="M137" s="719"/>
      <c r="N137" s="719"/>
      <c r="O137" s="719" t="str">
        <f t="shared" ca="1" si="54"/>
        <v/>
      </c>
      <c r="P137" s="719"/>
      <c r="Q137" s="719"/>
      <c r="R137" s="719" t="str">
        <f t="shared" ca="1" si="55"/>
        <v/>
      </c>
      <c r="S137" s="719"/>
      <c r="T137" s="719"/>
      <c r="U137" s="719" t="str">
        <f t="shared" ca="1" si="56"/>
        <v/>
      </c>
      <c r="V137" s="719"/>
      <c r="W137" s="719"/>
      <c r="X137" s="719"/>
      <c r="Y137" s="724" t="str">
        <f t="shared" ca="1" si="49"/>
        <v/>
      </c>
      <c r="Z137" s="724" t="str">
        <f t="shared" ca="1" si="50"/>
        <v/>
      </c>
      <c r="AA137" s="724" t="str">
        <f t="shared" ca="1" si="50"/>
        <v/>
      </c>
      <c r="AB137" s="724" t="str">
        <f t="shared" ca="1" si="50"/>
        <v/>
      </c>
      <c r="AC137" s="724" t="str">
        <f t="shared" ca="1" si="50"/>
        <v/>
      </c>
      <c r="AD137" s="724" t="str">
        <f t="shared" ca="1" si="50"/>
        <v/>
      </c>
      <c r="AE137" s="724" t="str">
        <f t="shared" ca="1" si="50"/>
        <v/>
      </c>
      <c r="AF137" s="724" t="str">
        <f t="shared" ca="1" si="50"/>
        <v/>
      </c>
      <c r="AG137" s="724" t="str">
        <f t="shared" ca="1" si="51"/>
        <v/>
      </c>
      <c r="AH137" s="724" t="str">
        <f t="shared" ca="1" si="52"/>
        <v/>
      </c>
      <c r="AI137" s="367" t="str">
        <f t="shared" ca="1" si="53"/>
        <v/>
      </c>
      <c r="AJ137" s="172"/>
      <c r="AK137" s="405" t="str">
        <f>IF('Pre-approval Application'!$AK137,ROW(),"")</f>
        <v/>
      </c>
    </row>
    <row r="138" spans="1:37" s="4" customFormat="1" ht="12" x14ac:dyDescent="0.2">
      <c r="A138" s="719" t="str">
        <f t="shared" ca="1" si="47"/>
        <v/>
      </c>
      <c r="B138" s="719"/>
      <c r="C138" s="719"/>
      <c r="D138" s="719" t="str">
        <f t="shared" ca="1" si="48"/>
        <v/>
      </c>
      <c r="E138" s="719"/>
      <c r="F138" s="719"/>
      <c r="G138" s="719"/>
      <c r="H138" s="719"/>
      <c r="I138" s="719"/>
      <c r="J138" s="719"/>
      <c r="K138" s="719"/>
      <c r="L138" s="719"/>
      <c r="M138" s="719"/>
      <c r="N138" s="719"/>
      <c r="O138" s="719" t="str">
        <f t="shared" ca="1" si="54"/>
        <v/>
      </c>
      <c r="P138" s="719"/>
      <c r="Q138" s="719"/>
      <c r="R138" s="719" t="str">
        <f t="shared" ca="1" si="55"/>
        <v/>
      </c>
      <c r="S138" s="719"/>
      <c r="T138" s="719"/>
      <c r="U138" s="719" t="str">
        <f t="shared" ca="1" si="56"/>
        <v/>
      </c>
      <c r="V138" s="719"/>
      <c r="W138" s="719"/>
      <c r="X138" s="719"/>
      <c r="Y138" s="724" t="str">
        <f t="shared" ca="1" si="49"/>
        <v/>
      </c>
      <c r="Z138" s="724" t="str">
        <f t="shared" ca="1" si="50"/>
        <v/>
      </c>
      <c r="AA138" s="724" t="str">
        <f t="shared" ca="1" si="50"/>
        <v/>
      </c>
      <c r="AB138" s="724" t="str">
        <f t="shared" ca="1" si="50"/>
        <v/>
      </c>
      <c r="AC138" s="724" t="str">
        <f t="shared" ca="1" si="50"/>
        <v/>
      </c>
      <c r="AD138" s="724" t="str">
        <f t="shared" ca="1" si="50"/>
        <v/>
      </c>
      <c r="AE138" s="724" t="str">
        <f t="shared" ca="1" si="50"/>
        <v/>
      </c>
      <c r="AF138" s="724" t="str">
        <f t="shared" ca="1" si="50"/>
        <v/>
      </c>
      <c r="AG138" s="724" t="str">
        <f t="shared" ca="1" si="51"/>
        <v/>
      </c>
      <c r="AH138" s="724" t="str">
        <f t="shared" ca="1" si="52"/>
        <v/>
      </c>
      <c r="AI138" s="367" t="str">
        <f t="shared" ca="1" si="53"/>
        <v/>
      </c>
      <c r="AJ138" s="172"/>
      <c r="AK138" s="405" t="str">
        <f>IF('Pre-approval Application'!$AK138,ROW(),"")</f>
        <v/>
      </c>
    </row>
    <row r="139" spans="1:37" s="349" customFormat="1" ht="12" x14ac:dyDescent="0.2">
      <c r="A139" s="719" t="str">
        <f t="shared" ca="1" si="47"/>
        <v/>
      </c>
      <c r="B139" s="719"/>
      <c r="C139" s="719"/>
      <c r="D139" s="719" t="str">
        <f t="shared" ca="1" si="48"/>
        <v/>
      </c>
      <c r="E139" s="719"/>
      <c r="F139" s="719"/>
      <c r="G139" s="719"/>
      <c r="H139" s="719"/>
      <c r="I139" s="719"/>
      <c r="J139" s="719"/>
      <c r="K139" s="719"/>
      <c r="L139" s="719"/>
      <c r="M139" s="719"/>
      <c r="N139" s="719"/>
      <c r="O139" s="719" t="str">
        <f t="shared" ca="1" si="54"/>
        <v/>
      </c>
      <c r="P139" s="719"/>
      <c r="Q139" s="719"/>
      <c r="R139" s="719" t="str">
        <f t="shared" ca="1" si="55"/>
        <v/>
      </c>
      <c r="S139" s="719"/>
      <c r="T139" s="719"/>
      <c r="U139" s="719" t="str">
        <f t="shared" ca="1" si="56"/>
        <v/>
      </c>
      <c r="V139" s="719"/>
      <c r="W139" s="719"/>
      <c r="X139" s="719"/>
      <c r="Y139" s="724" t="str">
        <f t="shared" ca="1" si="49"/>
        <v/>
      </c>
      <c r="Z139" s="724" t="str">
        <f t="shared" ca="1" si="50"/>
        <v/>
      </c>
      <c r="AA139" s="724" t="str">
        <f t="shared" ca="1" si="50"/>
        <v/>
      </c>
      <c r="AB139" s="724" t="str">
        <f t="shared" ca="1" si="50"/>
        <v/>
      </c>
      <c r="AC139" s="724" t="str">
        <f t="shared" ca="1" si="50"/>
        <v/>
      </c>
      <c r="AD139" s="724" t="str">
        <f t="shared" ca="1" si="50"/>
        <v/>
      </c>
      <c r="AE139" s="724" t="str">
        <f t="shared" ca="1" si="50"/>
        <v/>
      </c>
      <c r="AF139" s="724" t="str">
        <f t="shared" ca="1" si="50"/>
        <v/>
      </c>
      <c r="AG139" s="724" t="str">
        <f t="shared" ca="1" si="51"/>
        <v/>
      </c>
      <c r="AH139" s="724" t="str">
        <f t="shared" ca="1" si="52"/>
        <v/>
      </c>
      <c r="AI139" s="367" t="str">
        <f t="shared" ca="1" si="53"/>
        <v/>
      </c>
      <c r="AJ139" s="172"/>
      <c r="AK139" s="405" t="str">
        <f>IF('Pre-approval Application'!$AK139,ROW(),"")</f>
        <v/>
      </c>
    </row>
    <row r="140" spans="1:37" s="349" customFormat="1" ht="12" x14ac:dyDescent="0.2">
      <c r="A140" s="719" t="str">
        <f t="shared" ca="1" si="47"/>
        <v/>
      </c>
      <c r="B140" s="719"/>
      <c r="C140" s="719"/>
      <c r="D140" s="719" t="str">
        <f t="shared" ca="1" si="48"/>
        <v/>
      </c>
      <c r="E140" s="719"/>
      <c r="F140" s="719"/>
      <c r="G140" s="719"/>
      <c r="H140" s="719"/>
      <c r="I140" s="719"/>
      <c r="J140" s="719"/>
      <c r="K140" s="719"/>
      <c r="L140" s="719"/>
      <c r="M140" s="719"/>
      <c r="N140" s="719"/>
      <c r="O140" s="719" t="str">
        <f t="shared" ca="1" si="54"/>
        <v/>
      </c>
      <c r="P140" s="719"/>
      <c r="Q140" s="719"/>
      <c r="R140" s="719" t="str">
        <f t="shared" ca="1" si="55"/>
        <v/>
      </c>
      <c r="S140" s="719"/>
      <c r="T140" s="719"/>
      <c r="U140" s="719" t="str">
        <f t="shared" ca="1" si="56"/>
        <v/>
      </c>
      <c r="V140" s="719"/>
      <c r="W140" s="719"/>
      <c r="X140" s="719"/>
      <c r="Y140" s="724" t="str">
        <f t="shared" ca="1" si="49"/>
        <v/>
      </c>
      <c r="Z140" s="724" t="str">
        <f t="shared" ca="1" si="50"/>
        <v/>
      </c>
      <c r="AA140" s="724" t="str">
        <f t="shared" ca="1" si="50"/>
        <v/>
      </c>
      <c r="AB140" s="724" t="str">
        <f t="shared" ca="1" si="50"/>
        <v/>
      </c>
      <c r="AC140" s="724" t="str">
        <f t="shared" ca="1" si="50"/>
        <v/>
      </c>
      <c r="AD140" s="724" t="str">
        <f t="shared" ca="1" si="50"/>
        <v/>
      </c>
      <c r="AE140" s="724" t="str">
        <f t="shared" ca="1" si="50"/>
        <v/>
      </c>
      <c r="AF140" s="724" t="str">
        <f t="shared" ca="1" si="50"/>
        <v/>
      </c>
      <c r="AG140" s="724" t="str">
        <f t="shared" ca="1" si="51"/>
        <v/>
      </c>
      <c r="AH140" s="724" t="str">
        <f t="shared" ca="1" si="52"/>
        <v/>
      </c>
      <c r="AI140" s="367" t="str">
        <f t="shared" ca="1" si="53"/>
        <v/>
      </c>
      <c r="AJ140" s="172"/>
      <c r="AK140" s="405" t="str">
        <f>IF('Pre-approval Application'!$AK140,ROW(),"")</f>
        <v/>
      </c>
    </row>
    <row r="141" spans="1:37" s="349" customFormat="1" ht="12" x14ac:dyDescent="0.2">
      <c r="A141" s="719" t="str">
        <f t="shared" ca="1" si="47"/>
        <v/>
      </c>
      <c r="B141" s="719"/>
      <c r="C141" s="719"/>
      <c r="D141" s="719" t="str">
        <f t="shared" ca="1" si="48"/>
        <v/>
      </c>
      <c r="E141" s="719"/>
      <c r="F141" s="719"/>
      <c r="G141" s="719"/>
      <c r="H141" s="719"/>
      <c r="I141" s="719"/>
      <c r="J141" s="719"/>
      <c r="K141" s="719"/>
      <c r="L141" s="719"/>
      <c r="M141" s="719"/>
      <c r="N141" s="719"/>
      <c r="O141" s="719" t="str">
        <f t="shared" ca="1" si="54"/>
        <v/>
      </c>
      <c r="P141" s="719"/>
      <c r="Q141" s="719"/>
      <c r="R141" s="719" t="str">
        <f t="shared" ca="1" si="55"/>
        <v/>
      </c>
      <c r="S141" s="719"/>
      <c r="T141" s="719"/>
      <c r="U141" s="719" t="str">
        <f t="shared" ca="1" si="56"/>
        <v/>
      </c>
      <c r="V141" s="719"/>
      <c r="W141" s="719"/>
      <c r="X141" s="719"/>
      <c r="Y141" s="724" t="str">
        <f t="shared" ca="1" si="49"/>
        <v/>
      </c>
      <c r="Z141" s="724" t="str">
        <f t="shared" ca="1" si="50"/>
        <v/>
      </c>
      <c r="AA141" s="724" t="str">
        <f t="shared" ca="1" si="50"/>
        <v/>
      </c>
      <c r="AB141" s="724" t="str">
        <f t="shared" ca="1" si="50"/>
        <v/>
      </c>
      <c r="AC141" s="724" t="str">
        <f t="shared" ca="1" si="50"/>
        <v/>
      </c>
      <c r="AD141" s="724" t="str">
        <f t="shared" ca="1" si="50"/>
        <v/>
      </c>
      <c r="AE141" s="724" t="str">
        <f t="shared" ca="1" si="50"/>
        <v/>
      </c>
      <c r="AF141" s="724" t="str">
        <f t="shared" ca="1" si="50"/>
        <v/>
      </c>
      <c r="AG141" s="724" t="str">
        <f t="shared" ca="1" si="51"/>
        <v/>
      </c>
      <c r="AH141" s="724" t="str">
        <f t="shared" ca="1" si="52"/>
        <v/>
      </c>
      <c r="AI141" s="367" t="str">
        <f t="shared" ca="1" si="53"/>
        <v/>
      </c>
      <c r="AJ141" s="172"/>
      <c r="AK141" s="405" t="str">
        <f>IF('Pre-approval Application'!$AK141,ROW(),"")</f>
        <v/>
      </c>
    </row>
    <row r="142" spans="1:37" s="349" customFormat="1" ht="12" x14ac:dyDescent="0.2">
      <c r="A142" s="719" t="str">
        <f t="shared" ca="1" si="47"/>
        <v/>
      </c>
      <c r="B142" s="719"/>
      <c r="C142" s="719"/>
      <c r="D142" s="719" t="str">
        <f t="shared" ca="1" si="48"/>
        <v/>
      </c>
      <c r="E142" s="719"/>
      <c r="F142" s="719"/>
      <c r="G142" s="719"/>
      <c r="H142" s="719"/>
      <c r="I142" s="719"/>
      <c r="J142" s="719"/>
      <c r="K142" s="719"/>
      <c r="L142" s="719"/>
      <c r="M142" s="719"/>
      <c r="N142" s="719"/>
      <c r="O142" s="719" t="str">
        <f t="shared" ca="1" si="54"/>
        <v/>
      </c>
      <c r="P142" s="719"/>
      <c r="Q142" s="719"/>
      <c r="R142" s="719" t="str">
        <f t="shared" ca="1" si="55"/>
        <v/>
      </c>
      <c r="S142" s="719"/>
      <c r="T142" s="719"/>
      <c r="U142" s="719" t="str">
        <f t="shared" ca="1" si="56"/>
        <v/>
      </c>
      <c r="V142" s="719"/>
      <c r="W142" s="719"/>
      <c r="X142" s="719"/>
      <c r="Y142" s="724" t="str">
        <f t="shared" ca="1" si="49"/>
        <v/>
      </c>
      <c r="Z142" s="724" t="str">
        <f t="shared" ca="1" si="50"/>
        <v/>
      </c>
      <c r="AA142" s="724" t="str">
        <f t="shared" ca="1" si="50"/>
        <v/>
      </c>
      <c r="AB142" s="724" t="str">
        <f t="shared" ca="1" si="50"/>
        <v/>
      </c>
      <c r="AC142" s="724" t="str">
        <f t="shared" ca="1" si="50"/>
        <v/>
      </c>
      <c r="AD142" s="724" t="str">
        <f t="shared" ca="1" si="50"/>
        <v/>
      </c>
      <c r="AE142" s="724" t="str">
        <f t="shared" ca="1" si="50"/>
        <v/>
      </c>
      <c r="AF142" s="724" t="str">
        <f t="shared" ca="1" si="50"/>
        <v/>
      </c>
      <c r="AG142" s="724" t="str">
        <f t="shared" ca="1" si="51"/>
        <v/>
      </c>
      <c r="AH142" s="724" t="str">
        <f t="shared" ca="1" si="52"/>
        <v/>
      </c>
      <c r="AI142" s="367" t="str">
        <f t="shared" ca="1" si="53"/>
        <v/>
      </c>
      <c r="AJ142" s="172"/>
      <c r="AK142" s="405" t="str">
        <f>IF('Pre-approval Application'!$AK142,ROW(),"")</f>
        <v/>
      </c>
    </row>
    <row r="143" spans="1:37" s="349" customFormat="1" ht="12" x14ac:dyDescent="0.2">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50"/>
      <c r="AA143" s="150"/>
      <c r="AB143" s="150"/>
      <c r="AC143" s="150"/>
      <c r="AD143" s="150"/>
      <c r="AE143" s="171"/>
      <c r="AF143" s="149"/>
      <c r="AG143" s="149"/>
      <c r="AH143" s="149"/>
      <c r="AI143" s="370">
        <f ca="1">SUM(AI134:AI142)</f>
        <v>0</v>
      </c>
      <c r="AJ143" s="172"/>
    </row>
    <row r="144" spans="1:37" s="349" customFormat="1" ht="14.25" customHeight="1" x14ac:dyDescent="0.2">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50"/>
      <c r="AA144" s="150"/>
      <c r="AB144" s="150"/>
      <c r="AC144" s="150"/>
      <c r="AD144" s="150"/>
      <c r="AE144" s="171"/>
      <c r="AF144" s="149"/>
      <c r="AG144" s="149"/>
      <c r="AH144" s="149"/>
      <c r="AI144" s="172"/>
      <c r="AJ144" s="172"/>
    </row>
    <row r="145" spans="1:37" s="349" customFormat="1" ht="14.25" customHeight="1" x14ac:dyDescent="0.2">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50"/>
      <c r="AA145" s="150"/>
      <c r="AB145" s="150"/>
      <c r="AC145" s="150"/>
      <c r="AD145" s="150"/>
      <c r="AE145" s="171"/>
      <c r="AF145" s="149"/>
      <c r="AG145" s="149"/>
      <c r="AH145" s="149"/>
      <c r="AI145" s="172"/>
      <c r="AJ145" s="172"/>
    </row>
    <row r="146" spans="1:37" s="349" customFormat="1" ht="14.25" customHeight="1" x14ac:dyDescent="0.2">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50"/>
      <c r="AA146" s="150"/>
      <c r="AB146" s="150"/>
      <c r="AC146" s="150"/>
      <c r="AD146" s="150"/>
      <c r="AE146" s="171"/>
      <c r="AF146" s="149"/>
      <c r="AG146" s="149"/>
      <c r="AH146" s="149"/>
      <c r="AI146" s="172"/>
      <c r="AJ146" s="172"/>
    </row>
    <row r="147" spans="1:37" s="349" customFormat="1" ht="14.25" customHeight="1" x14ac:dyDescent="0.2">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50"/>
      <c r="AA147" s="150"/>
      <c r="AB147" s="150"/>
      <c r="AC147" s="150"/>
      <c r="AD147" s="150"/>
      <c r="AE147" s="171"/>
      <c r="AF147" s="149"/>
      <c r="AG147" s="149"/>
      <c r="AH147" s="149"/>
      <c r="AI147" s="172"/>
      <c r="AJ147" s="172"/>
    </row>
    <row r="148" spans="1:37" s="349" customFormat="1" ht="14.25" customHeight="1" x14ac:dyDescent="0.2">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50"/>
      <c r="AA148" s="150"/>
      <c r="AB148" s="150"/>
      <c r="AC148" s="150"/>
      <c r="AD148" s="150"/>
      <c r="AE148" s="171"/>
      <c r="AF148" s="149"/>
      <c r="AG148" s="149"/>
      <c r="AH148" s="149"/>
      <c r="AI148" s="172"/>
      <c r="AJ148" s="172"/>
    </row>
    <row r="149" spans="1:37" s="286" customFormat="1" ht="20.25" x14ac:dyDescent="0.3">
      <c r="A149" s="120" t="s">
        <v>128</v>
      </c>
      <c r="B149" s="341"/>
      <c r="C149" s="341"/>
      <c r="D149" s="341"/>
      <c r="E149" s="341"/>
      <c r="F149" s="341"/>
      <c r="G149" s="341"/>
      <c r="H149" s="341"/>
      <c r="I149" s="341"/>
      <c r="J149" s="341"/>
      <c r="K149" s="341"/>
      <c r="L149" s="341"/>
      <c r="M149" s="341"/>
      <c r="N149" s="341"/>
      <c r="O149" s="341"/>
      <c r="P149" s="341"/>
      <c r="Q149" s="341"/>
      <c r="R149" s="341"/>
      <c r="S149" s="341"/>
      <c r="T149" s="124"/>
      <c r="U149" s="341"/>
      <c r="V149" s="341"/>
      <c r="W149" s="341"/>
      <c r="X149" s="341"/>
      <c r="Y149" s="165"/>
      <c r="Z149" s="165"/>
      <c r="AA149" s="165"/>
      <c r="AB149" s="165"/>
      <c r="AC149" s="341"/>
      <c r="AD149" s="341"/>
      <c r="AE149" s="165"/>
      <c r="AF149" s="165"/>
      <c r="AG149" s="341"/>
      <c r="AH149" s="341"/>
      <c r="AI149" s="173"/>
      <c r="AJ149" s="173"/>
    </row>
    <row r="150" spans="1:37" s="29" customFormat="1" ht="16.5" x14ac:dyDescent="0.3">
      <c r="A150" s="174" t="s">
        <v>369</v>
      </c>
      <c r="B150" s="175"/>
      <c r="C150" s="175"/>
      <c r="D150" s="175"/>
      <c r="E150" s="175"/>
      <c r="F150" s="175"/>
      <c r="G150" s="175"/>
      <c r="H150" s="175"/>
      <c r="I150" s="175"/>
      <c r="J150" s="175"/>
      <c r="K150" s="175"/>
      <c r="L150" s="175"/>
      <c r="M150" s="175"/>
      <c r="N150" s="175"/>
      <c r="O150" s="175"/>
      <c r="P150" s="175"/>
      <c r="Q150" s="175"/>
      <c r="R150" s="175"/>
      <c r="S150" s="175"/>
      <c r="T150" s="176"/>
      <c r="U150" s="175"/>
      <c r="V150" s="175"/>
      <c r="W150" s="175"/>
      <c r="X150" s="175"/>
      <c r="Y150" s="177"/>
      <c r="Z150" s="177"/>
      <c r="AA150" s="177"/>
      <c r="AB150" s="177"/>
      <c r="AC150" s="175"/>
      <c r="AD150" s="175"/>
      <c r="AE150" s="177"/>
      <c r="AF150" s="177"/>
      <c r="AG150" s="175"/>
      <c r="AH150" s="175"/>
      <c r="AI150" s="178"/>
      <c r="AJ150" s="178"/>
    </row>
    <row r="151" spans="1:37" s="27" customFormat="1" ht="16.5" x14ac:dyDescent="0.3">
      <c r="A151" s="334" t="s">
        <v>33</v>
      </c>
      <c r="B151" s="334"/>
      <c r="C151" s="334"/>
      <c r="D151" s="334" t="s">
        <v>400</v>
      </c>
      <c r="E151" s="334"/>
      <c r="F151" s="334"/>
      <c r="G151" s="334"/>
      <c r="H151" s="334"/>
      <c r="I151" s="334" t="s">
        <v>335</v>
      </c>
      <c r="J151" s="334"/>
      <c r="K151" s="334"/>
      <c r="L151" s="334"/>
      <c r="M151" s="334" t="s">
        <v>401</v>
      </c>
      <c r="N151" s="334"/>
      <c r="O151" s="334"/>
      <c r="P151" s="334"/>
      <c r="Q151" s="334"/>
      <c r="R151" s="334" t="s">
        <v>334</v>
      </c>
      <c r="S151" s="334"/>
      <c r="T151" s="334"/>
      <c r="U151" s="334"/>
      <c r="V151" s="334" t="s">
        <v>140</v>
      </c>
      <c r="W151" s="334"/>
      <c r="X151" s="334"/>
      <c r="Y151" s="334" t="s">
        <v>609</v>
      </c>
      <c r="Z151" s="334"/>
      <c r="AA151" s="334"/>
      <c r="AB151" s="334"/>
      <c r="AC151" s="334"/>
      <c r="AD151" s="334"/>
      <c r="AE151" s="334"/>
      <c r="AF151" s="334"/>
      <c r="AG151" s="334" t="s">
        <v>129</v>
      </c>
      <c r="AH151" s="334"/>
      <c r="AI151" s="335" t="s">
        <v>35</v>
      </c>
      <c r="AJ151" s="179"/>
    </row>
    <row r="152" spans="1:37" s="4" customFormat="1" ht="12" x14ac:dyDescent="0.2">
      <c r="A152" s="719" t="str">
        <f t="shared" ref="A152:A158" ca="1" si="57">IFERROR(IF(INDIRECT("'Pre-approval Application'!AK"&amp;ROW()),IF(ISBLANK(INDIRECT("'Pre-approval Application'!A"&amp;ROW())),"",INDIRECT("'Pre-approval Application'!A"&amp;ROW())),""),"")</f>
        <v/>
      </c>
      <c r="B152" s="719"/>
      <c r="C152" s="719"/>
      <c r="D152" s="719" t="str">
        <f ca="1">IFERROR(IF(INDIRECT("'Pre-approval Application'!AK"&amp;ROW()),IF(ISBLANK(INDIRECT("'Pre-approval Application'!D"&amp;ROW())),"",INDIRECT("'Pre-approval Application'!D"&amp;ROW())),""),"")</f>
        <v/>
      </c>
      <c r="E152" s="719"/>
      <c r="F152" s="719"/>
      <c r="G152" s="719"/>
      <c r="H152" s="719"/>
      <c r="I152" s="719" t="str">
        <f ca="1">IFERROR(IF(INDIRECT("'Pre-approval Application'!AK"&amp;ROW()),IF(ISBLANK(INDIRECT("'Pre-approval Application'!i"&amp;ROW())),"",INDIRECT("'Pre-approval Application'!i"&amp;ROW())),""),"")</f>
        <v/>
      </c>
      <c r="J152" s="719"/>
      <c r="K152" s="719"/>
      <c r="L152" s="719"/>
      <c r="M152" s="719" t="str">
        <f ca="1">IFERROR(IF(INDIRECT("'Pre-approval Application'!AK"&amp;ROW()),IF(ISBLANK(INDIRECT("'Pre-approval Application'!M"&amp;ROW())),"",INDIRECT("'Pre-approval Application'!M"&amp;ROW())),""),"")</f>
        <v/>
      </c>
      <c r="N152" s="719"/>
      <c r="O152" s="719"/>
      <c r="P152" s="719"/>
      <c r="Q152" s="719"/>
      <c r="R152" s="719" t="str">
        <f ca="1">IFERROR(IF(INDIRECT("'Pre-approval Application'!AK"&amp;ROW()),IF(ISBLANK(INDIRECT("'Pre-approval Application'!R"&amp;ROW())),"",INDIRECT("'Pre-approval Application'!R"&amp;ROW())),""),"")</f>
        <v/>
      </c>
      <c r="S152" s="719"/>
      <c r="T152" s="719"/>
      <c r="U152" s="719"/>
      <c r="V152" s="719" t="str">
        <f ca="1">IFERROR(IF(INDIRECT("'Pre-approval Application'!AK"&amp;ROW()),IF(ISBLANK(INDIRECT("'Pre-approval Application'!V"&amp;ROW())),"",INDIRECT("'Pre-approval Application'!V"&amp;ROW())),""),"")</f>
        <v/>
      </c>
      <c r="W152" s="719"/>
      <c r="X152" s="719"/>
      <c r="Y152" s="724" t="str">
        <f t="shared" ref="Y152:Y158" ca="1" si="58">IFERROR(IF(INDIRECT("'Pre-approval Application'!AK"&amp;ROW()),IF(ISBLANK(INDIRECT("'Pre-approval Application'!Y"&amp;ROW())),"",INDIRECT("'Pre-approval Application'!Y"&amp;ROW())),""),"")</f>
        <v/>
      </c>
      <c r="Z152" s="724" t="str">
        <f t="shared" ref="Z152:AF158" ca="1" si="59">IFERROR(IF(INDIRECT("'Pre-approval Application'!AK"&amp;ROW()),IF(ISBLANK(INDIRECT("'Pre-approval Application'!A"&amp;ROW())),"",INDIRECT("'Pre-approval Application'!A"&amp;ROW())),""),"")</f>
        <v/>
      </c>
      <c r="AA152" s="724" t="str">
        <f t="shared" ca="1" si="59"/>
        <v/>
      </c>
      <c r="AB152" s="724" t="str">
        <f t="shared" ca="1" si="59"/>
        <v/>
      </c>
      <c r="AC152" s="724" t="str">
        <f t="shared" ca="1" si="59"/>
        <v/>
      </c>
      <c r="AD152" s="724" t="str">
        <f t="shared" ca="1" si="59"/>
        <v/>
      </c>
      <c r="AE152" s="724" t="str">
        <f t="shared" ca="1" si="59"/>
        <v/>
      </c>
      <c r="AF152" s="724" t="str">
        <f t="shared" ca="1" si="59"/>
        <v/>
      </c>
      <c r="AG152" s="724" t="str">
        <f t="shared" ref="AG152:AG158" ca="1" si="60">IFERROR(IF(INDIRECT("'Pre-approval Application'!AK"&amp;ROW()),IF(ISBLANK(INDIRECT("'Pre-approval Application'!AG"&amp;ROW())),"",INDIRECT("'Pre-approval Application'!AG"&amp;ROW())),""),"")</f>
        <v/>
      </c>
      <c r="AH152" s="724" t="str">
        <f t="shared" ref="AH152:AH158" ca="1" si="61">IFERROR(IF(INDIRECT("'Pre-approval Application'!AK"&amp;ROW()),IF(ISBLANK(INDIRECT("'Pre-approval Application'!A"&amp;ROW())),"",INDIRECT("'Pre-approval Application'!A"&amp;ROW())),""),"")</f>
        <v/>
      </c>
      <c r="AI152" s="367" t="str">
        <f t="shared" ref="AI152:AI158" ca="1" si="62">IFERROR(VLOOKUP(A152,$A$199:$AI$435,35,FALSE)*AG152,"")</f>
        <v/>
      </c>
      <c r="AJ152" s="172"/>
      <c r="AK152" s="4" t="str">
        <f>IF('Pre-approval Application'!$AK152,ROW(),"")</f>
        <v/>
      </c>
    </row>
    <row r="153" spans="1:37" s="4" customFormat="1" ht="12" x14ac:dyDescent="0.2">
      <c r="A153" s="719" t="str">
        <f t="shared" ca="1" si="57"/>
        <v/>
      </c>
      <c r="B153" s="719"/>
      <c r="C153" s="719"/>
      <c r="D153" s="719" t="str">
        <f t="shared" ref="D153:D158" ca="1" si="63">IFERROR(IF(INDIRECT("'Pre-approval Application'!AK"&amp;ROW()),IF(ISBLANK(INDIRECT("'Pre-approval Application'!D"&amp;ROW())),"",INDIRECT("'Pre-approval Application'!D"&amp;ROW())),""),"")</f>
        <v/>
      </c>
      <c r="E153" s="719"/>
      <c r="F153" s="719"/>
      <c r="G153" s="719"/>
      <c r="H153" s="719"/>
      <c r="I153" s="719" t="str">
        <f t="shared" ref="I153:I158" ca="1" si="64">IFERROR(IF(INDIRECT("'Pre-approval Application'!AK"&amp;ROW()),IF(ISBLANK(INDIRECT("'Pre-approval Application'!i"&amp;ROW())),"",INDIRECT("'Pre-approval Application'!i"&amp;ROW())),""),"")</f>
        <v/>
      </c>
      <c r="J153" s="719"/>
      <c r="K153" s="719"/>
      <c r="L153" s="719"/>
      <c r="M153" s="719" t="str">
        <f t="shared" ref="M153:M158" ca="1" si="65">IFERROR(IF(INDIRECT("'Pre-approval Application'!AK"&amp;ROW()),IF(ISBLANK(INDIRECT("'Pre-approval Application'!M"&amp;ROW())),"",INDIRECT("'Pre-approval Application'!M"&amp;ROW())),""),"")</f>
        <v/>
      </c>
      <c r="N153" s="719"/>
      <c r="O153" s="719"/>
      <c r="P153" s="719"/>
      <c r="Q153" s="719"/>
      <c r="R153" s="719" t="str">
        <f t="shared" ref="R153:R158" ca="1" si="66">IFERROR(IF(INDIRECT("'Pre-approval Application'!AK"&amp;ROW()),IF(ISBLANK(INDIRECT("'Pre-approval Application'!R"&amp;ROW())),"",INDIRECT("'Pre-approval Application'!R"&amp;ROW())),""),"")</f>
        <v/>
      </c>
      <c r="S153" s="719"/>
      <c r="T153" s="719"/>
      <c r="U153" s="719"/>
      <c r="V153" s="719" t="str">
        <f t="shared" ref="V153:V158" ca="1" si="67">IFERROR(IF(INDIRECT("'Pre-approval Application'!AK"&amp;ROW()),IF(ISBLANK(INDIRECT("'Pre-approval Application'!V"&amp;ROW())),"",INDIRECT("'Pre-approval Application'!V"&amp;ROW())),""),"")</f>
        <v/>
      </c>
      <c r="W153" s="719"/>
      <c r="X153" s="719"/>
      <c r="Y153" s="724" t="str">
        <f t="shared" ca="1" si="58"/>
        <v/>
      </c>
      <c r="Z153" s="724" t="str">
        <f t="shared" ca="1" si="59"/>
        <v/>
      </c>
      <c r="AA153" s="724" t="str">
        <f t="shared" ca="1" si="59"/>
        <v/>
      </c>
      <c r="AB153" s="724" t="str">
        <f t="shared" ca="1" si="59"/>
        <v/>
      </c>
      <c r="AC153" s="724" t="str">
        <f t="shared" ca="1" si="59"/>
        <v/>
      </c>
      <c r="AD153" s="724" t="str">
        <f t="shared" ca="1" si="59"/>
        <v/>
      </c>
      <c r="AE153" s="724" t="str">
        <f t="shared" ca="1" si="59"/>
        <v/>
      </c>
      <c r="AF153" s="724" t="str">
        <f t="shared" ca="1" si="59"/>
        <v/>
      </c>
      <c r="AG153" s="724" t="str">
        <f t="shared" ca="1" si="60"/>
        <v/>
      </c>
      <c r="AH153" s="724" t="str">
        <f t="shared" ca="1" si="61"/>
        <v/>
      </c>
      <c r="AI153" s="367" t="str">
        <f t="shared" ca="1" si="62"/>
        <v/>
      </c>
      <c r="AJ153" s="172"/>
      <c r="AK153" s="405" t="str">
        <f>IF('Pre-approval Application'!$AK153,ROW(),"")</f>
        <v/>
      </c>
    </row>
    <row r="154" spans="1:37" s="4" customFormat="1" ht="12" x14ac:dyDescent="0.2">
      <c r="A154" s="719" t="str">
        <f t="shared" ca="1" si="57"/>
        <v/>
      </c>
      <c r="B154" s="719"/>
      <c r="C154" s="719"/>
      <c r="D154" s="719" t="str">
        <f t="shared" ca="1" si="63"/>
        <v/>
      </c>
      <c r="E154" s="719"/>
      <c r="F154" s="719"/>
      <c r="G154" s="719"/>
      <c r="H154" s="719"/>
      <c r="I154" s="719" t="str">
        <f t="shared" ca="1" si="64"/>
        <v/>
      </c>
      <c r="J154" s="719"/>
      <c r="K154" s="719"/>
      <c r="L154" s="719"/>
      <c r="M154" s="719" t="str">
        <f t="shared" ca="1" si="65"/>
        <v/>
      </c>
      <c r="N154" s="719"/>
      <c r="O154" s="719"/>
      <c r="P154" s="719"/>
      <c r="Q154" s="719"/>
      <c r="R154" s="719" t="str">
        <f t="shared" ca="1" si="66"/>
        <v/>
      </c>
      <c r="S154" s="719"/>
      <c r="T154" s="719"/>
      <c r="U154" s="719"/>
      <c r="V154" s="719" t="str">
        <f t="shared" ca="1" si="67"/>
        <v/>
      </c>
      <c r="W154" s="719"/>
      <c r="X154" s="719"/>
      <c r="Y154" s="724" t="str">
        <f t="shared" ca="1" si="58"/>
        <v/>
      </c>
      <c r="Z154" s="724" t="str">
        <f t="shared" ca="1" si="59"/>
        <v/>
      </c>
      <c r="AA154" s="724" t="str">
        <f t="shared" ca="1" si="59"/>
        <v/>
      </c>
      <c r="AB154" s="724" t="str">
        <f t="shared" ca="1" si="59"/>
        <v/>
      </c>
      <c r="AC154" s="724" t="str">
        <f t="shared" ca="1" si="59"/>
        <v/>
      </c>
      <c r="AD154" s="724" t="str">
        <f t="shared" ca="1" si="59"/>
        <v/>
      </c>
      <c r="AE154" s="724" t="str">
        <f t="shared" ca="1" si="59"/>
        <v/>
      </c>
      <c r="AF154" s="724" t="str">
        <f t="shared" ca="1" si="59"/>
        <v/>
      </c>
      <c r="AG154" s="724" t="str">
        <f t="shared" ca="1" si="60"/>
        <v/>
      </c>
      <c r="AH154" s="724" t="str">
        <f t="shared" ca="1" si="61"/>
        <v/>
      </c>
      <c r="AI154" s="367" t="str">
        <f t="shared" ca="1" si="62"/>
        <v/>
      </c>
      <c r="AJ154" s="172"/>
      <c r="AK154" s="405" t="str">
        <f>IF('Pre-approval Application'!$AK154,ROW(),"")</f>
        <v/>
      </c>
    </row>
    <row r="155" spans="1:37" s="4" customFormat="1" ht="12" x14ac:dyDescent="0.2">
      <c r="A155" s="719" t="str">
        <f t="shared" ca="1" si="57"/>
        <v/>
      </c>
      <c r="B155" s="719"/>
      <c r="C155" s="719"/>
      <c r="D155" s="719" t="str">
        <f t="shared" ca="1" si="63"/>
        <v/>
      </c>
      <c r="E155" s="719"/>
      <c r="F155" s="719"/>
      <c r="G155" s="719"/>
      <c r="H155" s="719"/>
      <c r="I155" s="719" t="str">
        <f t="shared" ca="1" si="64"/>
        <v/>
      </c>
      <c r="J155" s="719"/>
      <c r="K155" s="719"/>
      <c r="L155" s="719"/>
      <c r="M155" s="719" t="str">
        <f t="shared" ca="1" si="65"/>
        <v/>
      </c>
      <c r="N155" s="719"/>
      <c r="O155" s="719"/>
      <c r="P155" s="719"/>
      <c r="Q155" s="719"/>
      <c r="R155" s="719" t="str">
        <f t="shared" ca="1" si="66"/>
        <v/>
      </c>
      <c r="S155" s="719"/>
      <c r="T155" s="719"/>
      <c r="U155" s="719"/>
      <c r="V155" s="719" t="str">
        <f t="shared" ca="1" si="67"/>
        <v/>
      </c>
      <c r="W155" s="719"/>
      <c r="X155" s="719"/>
      <c r="Y155" s="724" t="str">
        <f t="shared" ca="1" si="58"/>
        <v/>
      </c>
      <c r="Z155" s="724" t="str">
        <f t="shared" ca="1" si="59"/>
        <v/>
      </c>
      <c r="AA155" s="724" t="str">
        <f t="shared" ca="1" si="59"/>
        <v/>
      </c>
      <c r="AB155" s="724" t="str">
        <f t="shared" ca="1" si="59"/>
        <v/>
      </c>
      <c r="AC155" s="724" t="str">
        <f t="shared" ca="1" si="59"/>
        <v/>
      </c>
      <c r="AD155" s="724" t="str">
        <f t="shared" ca="1" si="59"/>
        <v/>
      </c>
      <c r="AE155" s="724" t="str">
        <f t="shared" ca="1" si="59"/>
        <v/>
      </c>
      <c r="AF155" s="724" t="str">
        <f t="shared" ca="1" si="59"/>
        <v/>
      </c>
      <c r="AG155" s="724" t="str">
        <f t="shared" ca="1" si="60"/>
        <v/>
      </c>
      <c r="AH155" s="724" t="str">
        <f t="shared" ca="1" si="61"/>
        <v/>
      </c>
      <c r="AI155" s="367" t="str">
        <f t="shared" ca="1" si="62"/>
        <v/>
      </c>
      <c r="AJ155" s="172"/>
      <c r="AK155" s="405" t="str">
        <f>IF('Pre-approval Application'!$AK155,ROW(),"")</f>
        <v/>
      </c>
    </row>
    <row r="156" spans="1:37" s="4" customFormat="1" ht="12" x14ac:dyDescent="0.2">
      <c r="A156" s="719" t="str">
        <f t="shared" ca="1" si="57"/>
        <v/>
      </c>
      <c r="B156" s="719"/>
      <c r="C156" s="719"/>
      <c r="D156" s="719" t="str">
        <f t="shared" ca="1" si="63"/>
        <v/>
      </c>
      <c r="E156" s="719"/>
      <c r="F156" s="719"/>
      <c r="G156" s="719"/>
      <c r="H156" s="719"/>
      <c r="I156" s="719" t="str">
        <f t="shared" ca="1" si="64"/>
        <v/>
      </c>
      <c r="J156" s="719"/>
      <c r="K156" s="719"/>
      <c r="L156" s="719"/>
      <c r="M156" s="719" t="str">
        <f t="shared" ca="1" si="65"/>
        <v/>
      </c>
      <c r="N156" s="719"/>
      <c r="O156" s="719"/>
      <c r="P156" s="719"/>
      <c r="Q156" s="719"/>
      <c r="R156" s="719" t="str">
        <f t="shared" ca="1" si="66"/>
        <v/>
      </c>
      <c r="S156" s="719"/>
      <c r="T156" s="719"/>
      <c r="U156" s="719"/>
      <c r="V156" s="719" t="str">
        <f t="shared" ca="1" si="67"/>
        <v/>
      </c>
      <c r="W156" s="719"/>
      <c r="X156" s="719"/>
      <c r="Y156" s="724" t="str">
        <f t="shared" ca="1" si="58"/>
        <v/>
      </c>
      <c r="Z156" s="724" t="str">
        <f t="shared" ca="1" si="59"/>
        <v/>
      </c>
      <c r="AA156" s="724" t="str">
        <f t="shared" ca="1" si="59"/>
        <v/>
      </c>
      <c r="AB156" s="724" t="str">
        <f t="shared" ca="1" si="59"/>
        <v/>
      </c>
      <c r="AC156" s="724" t="str">
        <f t="shared" ca="1" si="59"/>
        <v/>
      </c>
      <c r="AD156" s="724" t="str">
        <f t="shared" ca="1" si="59"/>
        <v/>
      </c>
      <c r="AE156" s="724" t="str">
        <f t="shared" ca="1" si="59"/>
        <v/>
      </c>
      <c r="AF156" s="724" t="str">
        <f t="shared" ca="1" si="59"/>
        <v/>
      </c>
      <c r="AG156" s="724" t="str">
        <f t="shared" ca="1" si="60"/>
        <v/>
      </c>
      <c r="AH156" s="724" t="str">
        <f t="shared" ca="1" si="61"/>
        <v/>
      </c>
      <c r="AI156" s="367" t="str">
        <f t="shared" ca="1" si="62"/>
        <v/>
      </c>
      <c r="AJ156" s="172"/>
      <c r="AK156" s="405" t="str">
        <f>IF('Pre-approval Application'!$AK156,ROW(),"")</f>
        <v/>
      </c>
    </row>
    <row r="157" spans="1:37" s="349" customFormat="1" ht="12" x14ac:dyDescent="0.2">
      <c r="A157" s="719" t="str">
        <f t="shared" ca="1" si="57"/>
        <v/>
      </c>
      <c r="B157" s="719"/>
      <c r="C157" s="719"/>
      <c r="D157" s="719" t="str">
        <f t="shared" ca="1" si="63"/>
        <v/>
      </c>
      <c r="E157" s="719"/>
      <c r="F157" s="719"/>
      <c r="G157" s="719"/>
      <c r="H157" s="719"/>
      <c r="I157" s="719" t="str">
        <f t="shared" ca="1" si="64"/>
        <v/>
      </c>
      <c r="J157" s="719"/>
      <c r="K157" s="719"/>
      <c r="L157" s="719"/>
      <c r="M157" s="719" t="str">
        <f t="shared" ca="1" si="65"/>
        <v/>
      </c>
      <c r="N157" s="719"/>
      <c r="O157" s="719"/>
      <c r="P157" s="719"/>
      <c r="Q157" s="719"/>
      <c r="R157" s="719" t="str">
        <f t="shared" ca="1" si="66"/>
        <v/>
      </c>
      <c r="S157" s="719"/>
      <c r="T157" s="719"/>
      <c r="U157" s="719"/>
      <c r="V157" s="719" t="str">
        <f t="shared" ca="1" si="67"/>
        <v/>
      </c>
      <c r="W157" s="719"/>
      <c r="X157" s="719"/>
      <c r="Y157" s="724" t="str">
        <f t="shared" ca="1" si="58"/>
        <v/>
      </c>
      <c r="Z157" s="724" t="str">
        <f t="shared" ca="1" si="59"/>
        <v/>
      </c>
      <c r="AA157" s="724" t="str">
        <f t="shared" ca="1" si="59"/>
        <v/>
      </c>
      <c r="AB157" s="724" t="str">
        <f t="shared" ca="1" si="59"/>
        <v/>
      </c>
      <c r="AC157" s="724" t="str">
        <f t="shared" ca="1" si="59"/>
        <v/>
      </c>
      <c r="AD157" s="724" t="str">
        <f t="shared" ca="1" si="59"/>
        <v/>
      </c>
      <c r="AE157" s="724" t="str">
        <f t="shared" ca="1" si="59"/>
        <v/>
      </c>
      <c r="AF157" s="724" t="str">
        <f t="shared" ca="1" si="59"/>
        <v/>
      </c>
      <c r="AG157" s="724" t="str">
        <f t="shared" ca="1" si="60"/>
        <v/>
      </c>
      <c r="AH157" s="724" t="str">
        <f t="shared" ca="1" si="61"/>
        <v/>
      </c>
      <c r="AI157" s="367" t="str">
        <f t="shared" ca="1" si="62"/>
        <v/>
      </c>
      <c r="AJ157" s="172"/>
      <c r="AK157" s="405" t="str">
        <f>IF('Pre-approval Application'!$AK157,ROW(),"")</f>
        <v/>
      </c>
    </row>
    <row r="158" spans="1:37" s="349" customFormat="1" ht="12" x14ac:dyDescent="0.2">
      <c r="A158" s="719" t="str">
        <f t="shared" ca="1" si="57"/>
        <v/>
      </c>
      <c r="B158" s="719"/>
      <c r="C158" s="719"/>
      <c r="D158" s="719" t="str">
        <f t="shared" ca="1" si="63"/>
        <v/>
      </c>
      <c r="E158" s="719"/>
      <c r="F158" s="719"/>
      <c r="G158" s="719"/>
      <c r="H158" s="719"/>
      <c r="I158" s="719" t="str">
        <f t="shared" ca="1" si="64"/>
        <v/>
      </c>
      <c r="J158" s="719"/>
      <c r="K158" s="719"/>
      <c r="L158" s="719"/>
      <c r="M158" s="719" t="str">
        <f t="shared" ca="1" si="65"/>
        <v/>
      </c>
      <c r="N158" s="719"/>
      <c r="O158" s="719"/>
      <c r="P158" s="719"/>
      <c r="Q158" s="719"/>
      <c r="R158" s="719" t="str">
        <f t="shared" ca="1" si="66"/>
        <v/>
      </c>
      <c r="S158" s="719"/>
      <c r="T158" s="719"/>
      <c r="U158" s="719"/>
      <c r="V158" s="719" t="str">
        <f t="shared" ca="1" si="67"/>
        <v/>
      </c>
      <c r="W158" s="719"/>
      <c r="X158" s="719"/>
      <c r="Y158" s="724" t="str">
        <f t="shared" ca="1" si="58"/>
        <v/>
      </c>
      <c r="Z158" s="724" t="str">
        <f t="shared" ca="1" si="59"/>
        <v/>
      </c>
      <c r="AA158" s="724" t="str">
        <f t="shared" ca="1" si="59"/>
        <v/>
      </c>
      <c r="AB158" s="724" t="str">
        <f t="shared" ca="1" si="59"/>
        <v/>
      </c>
      <c r="AC158" s="724" t="str">
        <f t="shared" ca="1" si="59"/>
        <v/>
      </c>
      <c r="AD158" s="724" t="str">
        <f t="shared" ca="1" si="59"/>
        <v/>
      </c>
      <c r="AE158" s="724" t="str">
        <f t="shared" ca="1" si="59"/>
        <v/>
      </c>
      <c r="AF158" s="724" t="str">
        <f t="shared" ca="1" si="59"/>
        <v/>
      </c>
      <c r="AG158" s="724" t="str">
        <f t="shared" ca="1" si="60"/>
        <v/>
      </c>
      <c r="AH158" s="724" t="str">
        <f t="shared" ca="1" si="61"/>
        <v/>
      </c>
      <c r="AI158" s="367" t="str">
        <f t="shared" ca="1" si="62"/>
        <v/>
      </c>
      <c r="AJ158" s="172"/>
      <c r="AK158" s="405" t="str">
        <f>IF('Pre-approval Application'!$AK158,ROW(),"")</f>
        <v/>
      </c>
    </row>
    <row r="159" spans="1:37" s="4" customFormat="1" ht="12" x14ac:dyDescent="0.2">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50"/>
      <c r="AA159" s="150"/>
      <c r="AB159" s="150"/>
      <c r="AC159" s="150"/>
      <c r="AD159" s="150"/>
      <c r="AE159" s="171"/>
      <c r="AF159" s="149"/>
      <c r="AG159" s="149"/>
      <c r="AH159" s="149"/>
      <c r="AI159" s="370">
        <f ca="1">SUM(AI152:AI158)</f>
        <v>0</v>
      </c>
      <c r="AJ159" s="172"/>
    </row>
    <row r="160" spans="1:37" s="29" customFormat="1" ht="16.5" x14ac:dyDescent="0.3">
      <c r="A160" s="174" t="s">
        <v>370</v>
      </c>
      <c r="B160" s="175"/>
      <c r="C160" s="175"/>
      <c r="D160" s="175"/>
      <c r="E160" s="175"/>
      <c r="F160" s="175"/>
      <c r="G160" s="175"/>
      <c r="H160" s="175"/>
      <c r="I160" s="175"/>
      <c r="J160" s="175"/>
      <c r="K160" s="175"/>
      <c r="L160" s="175"/>
      <c r="M160" s="175"/>
      <c r="N160" s="175"/>
      <c r="O160" s="175"/>
      <c r="P160" s="175"/>
      <c r="Q160" s="175"/>
      <c r="R160" s="175"/>
      <c r="S160" s="175"/>
      <c r="T160" s="176"/>
      <c r="U160" s="175"/>
      <c r="V160" s="175"/>
      <c r="W160" s="175"/>
      <c r="X160" s="175"/>
      <c r="Y160" s="177"/>
      <c r="Z160" s="177"/>
      <c r="AA160" s="177"/>
      <c r="AB160" s="177"/>
      <c r="AC160" s="175"/>
      <c r="AD160" s="175"/>
      <c r="AE160" s="177"/>
      <c r="AF160" s="177"/>
      <c r="AG160" s="175"/>
      <c r="AH160" s="175"/>
      <c r="AI160" s="178"/>
      <c r="AJ160" s="178"/>
    </row>
    <row r="161" spans="1:37" s="27" customFormat="1" ht="16.5" x14ac:dyDescent="0.3">
      <c r="A161" s="291" t="s">
        <v>33</v>
      </c>
      <c r="B161" s="291"/>
      <c r="C161" s="291"/>
      <c r="D161" s="282" t="s">
        <v>580</v>
      </c>
      <c r="E161" s="291"/>
      <c r="F161" s="291"/>
      <c r="G161" s="291"/>
      <c r="H161" s="291"/>
      <c r="I161" s="291"/>
      <c r="J161" s="291"/>
      <c r="K161" s="509" t="s">
        <v>336</v>
      </c>
      <c r="L161" s="291"/>
      <c r="M161" s="291"/>
      <c r="N161" s="291"/>
      <c r="O161" s="509" t="s">
        <v>337</v>
      </c>
      <c r="P161" s="291"/>
      <c r="Q161" s="291"/>
      <c r="R161" s="291" t="s">
        <v>228</v>
      </c>
      <c r="S161" s="291"/>
      <c r="T161" s="291"/>
      <c r="U161" s="291"/>
      <c r="V161" s="291"/>
      <c r="W161" s="291"/>
      <c r="X161" s="291"/>
      <c r="Y161" s="291"/>
      <c r="Z161" s="342"/>
      <c r="AA161" s="342" t="s">
        <v>581</v>
      </c>
      <c r="AB161" s="291"/>
      <c r="AC161" s="291"/>
      <c r="AD161" s="291"/>
      <c r="AE161" s="291"/>
      <c r="AF161" s="291"/>
      <c r="AG161" s="291" t="s">
        <v>129</v>
      </c>
      <c r="AH161" s="291"/>
      <c r="AI161" s="285" t="s">
        <v>35</v>
      </c>
      <c r="AJ161" s="179"/>
    </row>
    <row r="162" spans="1:37" s="4" customFormat="1" ht="12" x14ac:dyDescent="0.2">
      <c r="A162" s="719" t="str">
        <f t="shared" ref="A162:A169" ca="1" si="68">IFERROR(IF(INDIRECT("'Pre-approval Application'!AK"&amp;ROW()),IF(ISBLANK(INDIRECT("'Pre-approval Application'!A"&amp;ROW())),"",INDIRECT("'Pre-approval Application'!A"&amp;ROW())),""),"")</f>
        <v/>
      </c>
      <c r="B162" s="719"/>
      <c r="C162" s="719"/>
      <c r="D162" s="719" t="str">
        <f ca="1">IFERROR(IF(INDIRECT("'Pre-approval Application'!AK"&amp;ROW()),IF(ISBLANK(INDIRECT("'Pre-approval Application'!D"&amp;ROW())),"",INDIRECT("'Pre-approval Application'!D"&amp;ROW())),""),"")</f>
        <v/>
      </c>
      <c r="E162" s="719"/>
      <c r="F162" s="719"/>
      <c r="G162" s="719"/>
      <c r="H162" s="719"/>
      <c r="I162" s="719"/>
      <c r="J162" s="719"/>
      <c r="K162" s="719" t="str">
        <f ca="1">IFERROR(IF(INDIRECT("'Pre-approval Application'!AK"&amp;ROW()),IF(ISBLANK(INDIRECT("'Pre-approval Application'!K"&amp;ROW())),"",INDIRECT("'Pre-approval Application'!K"&amp;ROW())),""),"")</f>
        <v/>
      </c>
      <c r="L162" s="719"/>
      <c r="M162" s="719"/>
      <c r="N162" s="719"/>
      <c r="O162" s="719" t="str">
        <f ca="1">IFERROR(IF(INDIRECT("'Pre-approval Application'!AK"&amp;ROW()),IF(ISBLANK(INDIRECT("'Pre-approval Application'!O"&amp;ROW())),"",INDIRECT("'Pre-approval Application'!O"&amp;ROW())),""),"")</f>
        <v/>
      </c>
      <c r="P162" s="719"/>
      <c r="Q162" s="719"/>
      <c r="R162" s="719" t="str">
        <f ca="1">IFERROR(IF(INDIRECT("'Pre-approval Application'!AK"&amp;ROW()),IF(ISBLANK(INDIRECT("'Pre-approval Application'!R"&amp;ROW())),"",INDIRECT("'Pre-approval Application'!R"&amp;ROW())),""),"")</f>
        <v/>
      </c>
      <c r="S162" s="719"/>
      <c r="T162" s="719"/>
      <c r="U162" s="719"/>
      <c r="V162" s="719"/>
      <c r="W162" s="719"/>
      <c r="X162" s="719"/>
      <c r="Y162" s="719"/>
      <c r="Z162" s="719"/>
      <c r="AA162" s="724" t="str">
        <f ca="1">IFERROR(IF(INDIRECT("'Pre-approval Application'!AK"&amp;ROW()),IF(ISBLANK(INDIRECT("'Pre-approval Application'!AA"&amp;ROW())),"",INDIRECT("'Pre-approval Application'!AA"&amp;ROW())),""),"")</f>
        <v/>
      </c>
      <c r="AB162" s="724"/>
      <c r="AC162" s="724"/>
      <c r="AD162" s="724"/>
      <c r="AE162" s="724"/>
      <c r="AF162" s="724"/>
      <c r="AG162" s="724" t="str">
        <f t="shared" ref="AG162:AG169" ca="1" si="69">IFERROR(IF(INDIRECT("'Pre-approval Application'!AK"&amp;ROW()),IF(ISBLANK(INDIRECT("'Pre-approval Application'!AG"&amp;ROW())),"",INDIRECT("'Pre-approval Application'!AG"&amp;ROW())),""),"")</f>
        <v/>
      </c>
      <c r="AH162" s="724" t="str">
        <f t="shared" ref="AH162:AH169" ca="1" si="70">IFERROR(IF(INDIRECT("'Pre-approval Application'!AK"&amp;ROW()),IF(ISBLANK(INDIRECT("'Pre-approval Application'!A"&amp;ROW())),"",INDIRECT("'Pre-approval Application'!A"&amp;ROW())),""),"")</f>
        <v/>
      </c>
      <c r="AI162" s="367" t="str">
        <f t="shared" ref="AI162:AI169" ca="1" si="71">IFERROR(VLOOKUP(A162,$A$199:$AI$435,35,FALSE)*AG162,"")</f>
        <v/>
      </c>
      <c r="AJ162" s="172"/>
      <c r="AK162" s="4" t="str">
        <f>IF('Pre-approval Application'!$AK162,ROW(),"")</f>
        <v/>
      </c>
    </row>
    <row r="163" spans="1:37" s="4" customFormat="1" ht="15" customHeight="1" x14ac:dyDescent="0.2">
      <c r="A163" s="719" t="str">
        <f t="shared" ca="1" si="68"/>
        <v/>
      </c>
      <c r="B163" s="719"/>
      <c r="C163" s="719"/>
      <c r="D163" s="719" t="str">
        <f t="shared" ref="D163:D169" ca="1" si="72">IFERROR(IF(INDIRECT("'Pre-approval Application'!AK"&amp;ROW()),IF(ISBLANK(INDIRECT("'Pre-approval Application'!D"&amp;ROW())),"",INDIRECT("'Pre-approval Application'!D"&amp;ROW())),""),"")</f>
        <v/>
      </c>
      <c r="E163" s="719"/>
      <c r="F163" s="719"/>
      <c r="G163" s="719"/>
      <c r="H163" s="719"/>
      <c r="I163" s="719"/>
      <c r="J163" s="719"/>
      <c r="K163" s="719" t="str">
        <f t="shared" ref="K163:K169" ca="1" si="73">IFERROR(IF(INDIRECT("'Pre-approval Application'!AK"&amp;ROW()),IF(ISBLANK(INDIRECT("'Pre-approval Application'!K"&amp;ROW())),"",INDIRECT("'Pre-approval Application'!K"&amp;ROW())),""),"")</f>
        <v/>
      </c>
      <c r="L163" s="719"/>
      <c r="M163" s="719"/>
      <c r="N163" s="719"/>
      <c r="O163" s="719" t="str">
        <f t="shared" ref="O163:O169" ca="1" si="74">IFERROR(IF(INDIRECT("'Pre-approval Application'!AK"&amp;ROW()),IF(ISBLANK(INDIRECT("'Pre-approval Application'!O"&amp;ROW())),"",INDIRECT("'Pre-approval Application'!O"&amp;ROW())),""),"")</f>
        <v/>
      </c>
      <c r="P163" s="719"/>
      <c r="Q163" s="719"/>
      <c r="R163" s="719" t="str">
        <f t="shared" ref="R163:R169" ca="1" si="75">IFERROR(IF(INDIRECT("'Pre-approval Application'!AK"&amp;ROW()),IF(ISBLANK(INDIRECT("'Pre-approval Application'!R"&amp;ROW())),"",INDIRECT("'Pre-approval Application'!R"&amp;ROW())),""),"")</f>
        <v/>
      </c>
      <c r="S163" s="719"/>
      <c r="T163" s="719"/>
      <c r="U163" s="719"/>
      <c r="V163" s="719"/>
      <c r="W163" s="719"/>
      <c r="X163" s="719"/>
      <c r="Y163" s="719"/>
      <c r="Z163" s="719"/>
      <c r="AA163" s="724" t="str">
        <f t="shared" ref="AA163:AA169" ca="1" si="76">IFERROR(IF(INDIRECT("'Pre-approval Application'!AK"&amp;ROW()),IF(ISBLANK(INDIRECT("'Pre-approval Application'!AA"&amp;ROW())),"",INDIRECT("'Pre-approval Application'!AA"&amp;ROW())),""),"")</f>
        <v/>
      </c>
      <c r="AB163" s="724"/>
      <c r="AC163" s="724"/>
      <c r="AD163" s="724"/>
      <c r="AE163" s="724"/>
      <c r="AF163" s="724"/>
      <c r="AG163" s="724" t="str">
        <f t="shared" ca="1" si="69"/>
        <v/>
      </c>
      <c r="AH163" s="724" t="str">
        <f t="shared" ca="1" si="70"/>
        <v/>
      </c>
      <c r="AI163" s="367" t="str">
        <f t="shared" ca="1" si="71"/>
        <v/>
      </c>
      <c r="AJ163" s="172"/>
      <c r="AK163" s="405" t="str">
        <f>IF('Pre-approval Application'!$AK163,ROW(),"")</f>
        <v/>
      </c>
    </row>
    <row r="164" spans="1:37" s="4" customFormat="1" ht="15" customHeight="1" x14ac:dyDescent="0.2">
      <c r="A164" s="719" t="str">
        <f t="shared" ca="1" si="68"/>
        <v/>
      </c>
      <c r="B164" s="719"/>
      <c r="C164" s="719"/>
      <c r="D164" s="719" t="str">
        <f t="shared" ca="1" si="72"/>
        <v/>
      </c>
      <c r="E164" s="719"/>
      <c r="F164" s="719"/>
      <c r="G164" s="719"/>
      <c r="H164" s="719"/>
      <c r="I164" s="719"/>
      <c r="J164" s="719"/>
      <c r="K164" s="719" t="str">
        <f t="shared" ca="1" si="73"/>
        <v/>
      </c>
      <c r="L164" s="719"/>
      <c r="M164" s="719"/>
      <c r="N164" s="719"/>
      <c r="O164" s="719" t="str">
        <f t="shared" ca="1" si="74"/>
        <v/>
      </c>
      <c r="P164" s="719"/>
      <c r="Q164" s="719"/>
      <c r="R164" s="719" t="str">
        <f t="shared" ca="1" si="75"/>
        <v/>
      </c>
      <c r="S164" s="719"/>
      <c r="T164" s="719"/>
      <c r="U164" s="719"/>
      <c r="V164" s="719"/>
      <c r="W164" s="719"/>
      <c r="X164" s="719"/>
      <c r="Y164" s="719"/>
      <c r="Z164" s="719"/>
      <c r="AA164" s="724" t="str">
        <f t="shared" ca="1" si="76"/>
        <v/>
      </c>
      <c r="AB164" s="724"/>
      <c r="AC164" s="724"/>
      <c r="AD164" s="724"/>
      <c r="AE164" s="724"/>
      <c r="AF164" s="724"/>
      <c r="AG164" s="724" t="str">
        <f t="shared" ca="1" si="69"/>
        <v/>
      </c>
      <c r="AH164" s="724" t="str">
        <f t="shared" ca="1" si="70"/>
        <v/>
      </c>
      <c r="AI164" s="367" t="str">
        <f t="shared" ca="1" si="71"/>
        <v/>
      </c>
      <c r="AJ164" s="172"/>
      <c r="AK164" s="405" t="str">
        <f>IF('Pre-approval Application'!$AK164,ROW(),"")</f>
        <v/>
      </c>
    </row>
    <row r="165" spans="1:37" s="4" customFormat="1" ht="15" customHeight="1" x14ac:dyDescent="0.2">
      <c r="A165" s="719" t="str">
        <f t="shared" ca="1" si="68"/>
        <v/>
      </c>
      <c r="B165" s="719"/>
      <c r="C165" s="719"/>
      <c r="D165" s="719" t="str">
        <f t="shared" ca="1" si="72"/>
        <v/>
      </c>
      <c r="E165" s="719"/>
      <c r="F165" s="719"/>
      <c r="G165" s="719"/>
      <c r="H165" s="719"/>
      <c r="I165" s="719"/>
      <c r="J165" s="719"/>
      <c r="K165" s="719" t="str">
        <f t="shared" ca="1" si="73"/>
        <v/>
      </c>
      <c r="L165" s="719"/>
      <c r="M165" s="719"/>
      <c r="N165" s="719"/>
      <c r="O165" s="719" t="str">
        <f t="shared" ca="1" si="74"/>
        <v/>
      </c>
      <c r="P165" s="719"/>
      <c r="Q165" s="719"/>
      <c r="R165" s="719" t="str">
        <f t="shared" ca="1" si="75"/>
        <v/>
      </c>
      <c r="S165" s="719"/>
      <c r="T165" s="719"/>
      <c r="U165" s="719"/>
      <c r="V165" s="719"/>
      <c r="W165" s="719"/>
      <c r="X165" s="719"/>
      <c r="Y165" s="719"/>
      <c r="Z165" s="719"/>
      <c r="AA165" s="724" t="str">
        <f t="shared" ca="1" si="76"/>
        <v/>
      </c>
      <c r="AB165" s="724"/>
      <c r="AC165" s="724"/>
      <c r="AD165" s="724"/>
      <c r="AE165" s="724"/>
      <c r="AF165" s="724"/>
      <c r="AG165" s="724" t="str">
        <f t="shared" ca="1" si="69"/>
        <v/>
      </c>
      <c r="AH165" s="724" t="str">
        <f t="shared" ca="1" si="70"/>
        <v/>
      </c>
      <c r="AI165" s="367" t="str">
        <f t="shared" ca="1" si="71"/>
        <v/>
      </c>
      <c r="AJ165" s="172"/>
      <c r="AK165" s="405" t="str">
        <f>IF('Pre-approval Application'!$AK165,ROW(),"")</f>
        <v/>
      </c>
    </row>
    <row r="166" spans="1:37" s="4" customFormat="1" ht="15" customHeight="1" x14ac:dyDescent="0.2">
      <c r="A166" s="719" t="str">
        <f t="shared" ca="1" si="68"/>
        <v/>
      </c>
      <c r="B166" s="719"/>
      <c r="C166" s="719"/>
      <c r="D166" s="719" t="str">
        <f t="shared" ca="1" si="72"/>
        <v/>
      </c>
      <c r="E166" s="719"/>
      <c r="F166" s="719"/>
      <c r="G166" s="719"/>
      <c r="H166" s="719"/>
      <c r="I166" s="719"/>
      <c r="J166" s="719"/>
      <c r="K166" s="719" t="str">
        <f t="shared" ca="1" si="73"/>
        <v/>
      </c>
      <c r="L166" s="719"/>
      <c r="M166" s="719"/>
      <c r="N166" s="719"/>
      <c r="O166" s="719" t="str">
        <f t="shared" ca="1" si="74"/>
        <v/>
      </c>
      <c r="P166" s="719"/>
      <c r="Q166" s="719"/>
      <c r="R166" s="719" t="str">
        <f t="shared" ca="1" si="75"/>
        <v/>
      </c>
      <c r="S166" s="719"/>
      <c r="T166" s="719"/>
      <c r="U166" s="719"/>
      <c r="V166" s="719"/>
      <c r="W166" s="719"/>
      <c r="X166" s="719"/>
      <c r="Y166" s="719"/>
      <c r="Z166" s="719"/>
      <c r="AA166" s="724" t="str">
        <f t="shared" ca="1" si="76"/>
        <v/>
      </c>
      <c r="AB166" s="724"/>
      <c r="AC166" s="724"/>
      <c r="AD166" s="724"/>
      <c r="AE166" s="724"/>
      <c r="AF166" s="724"/>
      <c r="AG166" s="724" t="str">
        <f t="shared" ca="1" si="69"/>
        <v/>
      </c>
      <c r="AH166" s="724" t="str">
        <f t="shared" ca="1" si="70"/>
        <v/>
      </c>
      <c r="AI166" s="367" t="str">
        <f t="shared" ca="1" si="71"/>
        <v/>
      </c>
      <c r="AJ166" s="172"/>
      <c r="AK166" s="405" t="str">
        <f>IF('Pre-approval Application'!$AK166,ROW(),"")</f>
        <v/>
      </c>
    </row>
    <row r="167" spans="1:37" s="349" customFormat="1" ht="15" customHeight="1" x14ac:dyDescent="0.2">
      <c r="A167" s="719" t="str">
        <f t="shared" ca="1" si="68"/>
        <v/>
      </c>
      <c r="B167" s="719"/>
      <c r="C167" s="719"/>
      <c r="D167" s="719" t="str">
        <f t="shared" ca="1" si="72"/>
        <v/>
      </c>
      <c r="E167" s="719"/>
      <c r="F167" s="719"/>
      <c r="G167" s="719"/>
      <c r="H167" s="719"/>
      <c r="I167" s="719"/>
      <c r="J167" s="719"/>
      <c r="K167" s="719" t="str">
        <f t="shared" ca="1" si="73"/>
        <v/>
      </c>
      <c r="L167" s="719"/>
      <c r="M167" s="719"/>
      <c r="N167" s="719"/>
      <c r="O167" s="719" t="str">
        <f t="shared" ca="1" si="74"/>
        <v/>
      </c>
      <c r="P167" s="719"/>
      <c r="Q167" s="719"/>
      <c r="R167" s="719" t="str">
        <f t="shared" ca="1" si="75"/>
        <v/>
      </c>
      <c r="S167" s="719"/>
      <c r="T167" s="719"/>
      <c r="U167" s="719"/>
      <c r="V167" s="719"/>
      <c r="W167" s="719"/>
      <c r="X167" s="719"/>
      <c r="Y167" s="719"/>
      <c r="Z167" s="719"/>
      <c r="AA167" s="724" t="str">
        <f t="shared" ca="1" si="76"/>
        <v/>
      </c>
      <c r="AB167" s="724"/>
      <c r="AC167" s="724"/>
      <c r="AD167" s="724"/>
      <c r="AE167" s="724"/>
      <c r="AF167" s="724"/>
      <c r="AG167" s="724" t="str">
        <f t="shared" ca="1" si="69"/>
        <v/>
      </c>
      <c r="AH167" s="724" t="str">
        <f t="shared" ca="1" si="70"/>
        <v/>
      </c>
      <c r="AI167" s="367" t="str">
        <f t="shared" ca="1" si="71"/>
        <v/>
      </c>
      <c r="AJ167" s="172"/>
      <c r="AK167" s="405" t="str">
        <f>IF('Pre-approval Application'!$AK167,ROW(),"")</f>
        <v/>
      </c>
    </row>
    <row r="168" spans="1:37" s="349" customFormat="1" ht="15" customHeight="1" x14ac:dyDescent="0.2">
      <c r="A168" s="719" t="str">
        <f t="shared" ca="1" si="68"/>
        <v/>
      </c>
      <c r="B168" s="719"/>
      <c r="C168" s="719"/>
      <c r="D168" s="719" t="str">
        <f t="shared" ca="1" si="72"/>
        <v/>
      </c>
      <c r="E168" s="719"/>
      <c r="F168" s="719"/>
      <c r="G168" s="719"/>
      <c r="H168" s="719"/>
      <c r="I168" s="719"/>
      <c r="J168" s="719"/>
      <c r="K168" s="719" t="str">
        <f t="shared" ca="1" si="73"/>
        <v/>
      </c>
      <c r="L168" s="719"/>
      <c r="M168" s="719"/>
      <c r="N168" s="719"/>
      <c r="O168" s="719" t="str">
        <f t="shared" ca="1" si="74"/>
        <v/>
      </c>
      <c r="P168" s="719"/>
      <c r="Q168" s="719"/>
      <c r="R168" s="719" t="str">
        <f t="shared" ca="1" si="75"/>
        <v/>
      </c>
      <c r="S168" s="719"/>
      <c r="T168" s="719"/>
      <c r="U168" s="719"/>
      <c r="V168" s="719"/>
      <c r="W168" s="719"/>
      <c r="X168" s="719"/>
      <c r="Y168" s="719"/>
      <c r="Z168" s="719"/>
      <c r="AA168" s="724" t="str">
        <f t="shared" ca="1" si="76"/>
        <v/>
      </c>
      <c r="AB168" s="724"/>
      <c r="AC168" s="724"/>
      <c r="AD168" s="724"/>
      <c r="AE168" s="724"/>
      <c r="AF168" s="724"/>
      <c r="AG168" s="724" t="str">
        <f t="shared" ca="1" si="69"/>
        <v/>
      </c>
      <c r="AH168" s="724" t="str">
        <f t="shared" ca="1" si="70"/>
        <v/>
      </c>
      <c r="AI168" s="367" t="str">
        <f t="shared" ca="1" si="71"/>
        <v/>
      </c>
      <c r="AJ168" s="172"/>
      <c r="AK168" s="405" t="str">
        <f>IF('Pre-approval Application'!$AK168,ROW(),"")</f>
        <v/>
      </c>
    </row>
    <row r="169" spans="1:37" s="349" customFormat="1" ht="15" customHeight="1" x14ac:dyDescent="0.2">
      <c r="A169" s="719" t="str">
        <f t="shared" ca="1" si="68"/>
        <v/>
      </c>
      <c r="B169" s="719"/>
      <c r="C169" s="719"/>
      <c r="D169" s="719" t="str">
        <f t="shared" ca="1" si="72"/>
        <v/>
      </c>
      <c r="E169" s="719"/>
      <c r="F169" s="719"/>
      <c r="G169" s="719"/>
      <c r="H169" s="719"/>
      <c r="I169" s="719"/>
      <c r="J169" s="719"/>
      <c r="K169" s="719" t="str">
        <f t="shared" ca="1" si="73"/>
        <v/>
      </c>
      <c r="L169" s="719"/>
      <c r="M169" s="719"/>
      <c r="N169" s="719"/>
      <c r="O169" s="719" t="str">
        <f t="shared" ca="1" si="74"/>
        <v/>
      </c>
      <c r="P169" s="719"/>
      <c r="Q169" s="719"/>
      <c r="R169" s="719" t="str">
        <f t="shared" ca="1" si="75"/>
        <v/>
      </c>
      <c r="S169" s="719"/>
      <c r="T169" s="719"/>
      <c r="U169" s="719"/>
      <c r="V169" s="719"/>
      <c r="W169" s="719"/>
      <c r="X169" s="719"/>
      <c r="Y169" s="719"/>
      <c r="Z169" s="719"/>
      <c r="AA169" s="724" t="str">
        <f t="shared" ca="1" si="76"/>
        <v/>
      </c>
      <c r="AB169" s="724"/>
      <c r="AC169" s="724"/>
      <c r="AD169" s="724"/>
      <c r="AE169" s="724"/>
      <c r="AF169" s="724"/>
      <c r="AG169" s="724" t="str">
        <f t="shared" ca="1" si="69"/>
        <v/>
      </c>
      <c r="AH169" s="724" t="str">
        <f t="shared" ca="1" si="70"/>
        <v/>
      </c>
      <c r="AI169" s="367" t="str">
        <f t="shared" ca="1" si="71"/>
        <v/>
      </c>
      <c r="AJ169" s="172"/>
      <c r="AK169" s="405" t="str">
        <f>IF('Pre-approval Application'!$AK169,ROW(),"")</f>
        <v/>
      </c>
    </row>
    <row r="170" spans="1:37" s="4" customFormat="1" ht="12" x14ac:dyDescent="0.2">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50"/>
      <c r="AA170" s="150"/>
      <c r="AB170" s="150"/>
      <c r="AC170" s="150"/>
      <c r="AD170" s="150"/>
      <c r="AE170" s="171"/>
      <c r="AF170" s="149"/>
      <c r="AG170" s="149"/>
      <c r="AH170" s="149"/>
      <c r="AI170" s="370">
        <f ca="1">SUM(AI162:AI169)</f>
        <v>0</v>
      </c>
      <c r="AJ170" s="172"/>
    </row>
    <row r="171" spans="1:37" s="1" customFormat="1" ht="20.25" x14ac:dyDescent="0.3">
      <c r="A171" s="120" t="s">
        <v>292</v>
      </c>
      <c r="B171" s="118"/>
      <c r="C171" s="118"/>
      <c r="D171" s="118"/>
      <c r="E171" s="118"/>
      <c r="F171" s="118"/>
      <c r="G171" s="118"/>
      <c r="H171" s="118"/>
      <c r="I171" s="118"/>
      <c r="J171" s="118"/>
      <c r="K171" s="118"/>
      <c r="L171" s="118"/>
      <c r="M171" s="118"/>
      <c r="N171" s="118"/>
      <c r="O171" s="118"/>
      <c r="P171" s="118"/>
      <c r="Q171" s="118"/>
      <c r="R171" s="118"/>
      <c r="S171" s="118"/>
      <c r="T171" s="124"/>
      <c r="U171" s="118"/>
      <c r="V171" s="118"/>
      <c r="W171" s="118"/>
      <c r="X171" s="118"/>
      <c r="Y171" s="165"/>
      <c r="Z171" s="165"/>
      <c r="AA171" s="165"/>
      <c r="AB171" s="165"/>
      <c r="AC171" s="118"/>
      <c r="AD171" s="118"/>
      <c r="AE171" s="165"/>
      <c r="AF171" s="165"/>
      <c r="AG171" s="118"/>
      <c r="AH171" s="118"/>
      <c r="AI171" s="173"/>
      <c r="AJ171" s="173"/>
    </row>
    <row r="172" spans="1:37" s="29" customFormat="1" ht="16.5" x14ac:dyDescent="0.3">
      <c r="A172" s="174" t="s">
        <v>371</v>
      </c>
      <c r="B172" s="175"/>
      <c r="C172" s="175"/>
      <c r="D172" s="175"/>
      <c r="E172" s="175"/>
      <c r="F172" s="175"/>
      <c r="G172" s="175"/>
      <c r="H172" s="175"/>
      <c r="I172" s="175"/>
      <c r="J172" s="175"/>
      <c r="K172" s="175"/>
      <c r="L172" s="175"/>
      <c r="M172" s="175"/>
      <c r="N172" s="175"/>
      <c r="O172" s="175"/>
      <c r="P172" s="175"/>
      <c r="Q172" s="175"/>
      <c r="R172" s="175"/>
      <c r="S172" s="175"/>
      <c r="T172" s="176"/>
      <c r="U172" s="175"/>
      <c r="V172" s="175"/>
      <c r="W172" s="175"/>
      <c r="X172" s="175"/>
      <c r="Y172" s="177"/>
      <c r="Z172" s="177"/>
      <c r="AA172" s="177"/>
      <c r="AB172" s="177"/>
      <c r="AC172" s="175"/>
      <c r="AD172" s="175"/>
      <c r="AE172" s="177"/>
      <c r="AF172" s="177"/>
      <c r="AG172" s="175"/>
      <c r="AH172" s="175"/>
      <c r="AI172" s="178"/>
      <c r="AJ172" s="178"/>
    </row>
    <row r="173" spans="1:37" s="27" customFormat="1" ht="16.5" x14ac:dyDescent="0.3">
      <c r="A173" s="336" t="s">
        <v>33</v>
      </c>
      <c r="B173" s="336"/>
      <c r="C173" s="336"/>
      <c r="D173" s="336" t="s">
        <v>580</v>
      </c>
      <c r="E173" s="336"/>
      <c r="F173" s="336"/>
      <c r="G173" s="336"/>
      <c r="H173" s="336"/>
      <c r="I173" s="336"/>
      <c r="J173" s="336"/>
      <c r="K173" s="336" t="s">
        <v>341</v>
      </c>
      <c r="L173" s="336"/>
      <c r="M173" s="336"/>
      <c r="N173" s="336"/>
      <c r="O173" s="336" t="s">
        <v>338</v>
      </c>
      <c r="P173" s="336"/>
      <c r="Q173" s="336"/>
      <c r="R173" s="336" t="s">
        <v>339</v>
      </c>
      <c r="S173" s="336"/>
      <c r="T173" s="336"/>
      <c r="U173" s="336" t="s">
        <v>340</v>
      </c>
      <c r="V173" s="336"/>
      <c r="W173" s="336"/>
      <c r="X173" s="336"/>
      <c r="Y173" s="336" t="s">
        <v>141</v>
      </c>
      <c r="Z173" s="336"/>
      <c r="AA173" s="336" t="s">
        <v>581</v>
      </c>
      <c r="AB173" s="336"/>
      <c r="AC173" s="336"/>
      <c r="AD173" s="336"/>
      <c r="AE173" s="336"/>
      <c r="AF173" s="336"/>
      <c r="AG173" s="336" t="s">
        <v>129</v>
      </c>
      <c r="AH173" s="336"/>
      <c r="AI173" s="337" t="s">
        <v>35</v>
      </c>
      <c r="AJ173" s="179"/>
    </row>
    <row r="174" spans="1:37" s="4" customFormat="1" ht="12" x14ac:dyDescent="0.2">
      <c r="A174" s="719" t="str">
        <f t="shared" ref="A174:A181" ca="1" si="77">IFERROR(IF(INDIRECT("'Pre-approval Application'!AK"&amp;ROW()),IF(ISBLANK(INDIRECT("'Pre-approval Application'!A"&amp;ROW())),"",INDIRECT("'Pre-approval Application'!A"&amp;ROW())),""),"")</f>
        <v/>
      </c>
      <c r="B174" s="719"/>
      <c r="C174" s="719"/>
      <c r="D174" s="719" t="str">
        <f ca="1">IFERROR(IF(INDIRECT("'Pre-approval Application'!AK"&amp;ROW()),IF(ISBLANK(INDIRECT("'Pre-approval Application'!D"&amp;ROW())),"",INDIRECT("'Pre-approval Application'!D"&amp;ROW())),""),"")</f>
        <v/>
      </c>
      <c r="E174" s="719"/>
      <c r="F174" s="719"/>
      <c r="G174" s="719"/>
      <c r="H174" s="719"/>
      <c r="I174" s="719"/>
      <c r="J174" s="719"/>
      <c r="K174" s="719" t="str">
        <f ca="1">IFERROR(IF(INDIRECT("'Pre-approval Application'!AK"&amp;ROW()),IF(ISBLANK(INDIRECT("'Pre-approval Application'!K"&amp;ROW())),"",INDIRECT("'Pre-approval Application'!K"&amp;ROW())),""),"")</f>
        <v/>
      </c>
      <c r="L174" s="719"/>
      <c r="M174" s="719"/>
      <c r="N174" s="719"/>
      <c r="O174" s="719" t="str">
        <f ca="1">IFERROR(IF(INDIRECT("'Pre-approval Application'!AK"&amp;ROW()),IF(ISBLANK(INDIRECT("'Pre-approval Application'!O"&amp;ROW())),"",INDIRECT("'Pre-approval Application'!O"&amp;ROW())),""),"")</f>
        <v/>
      </c>
      <c r="P174" s="719"/>
      <c r="Q174" s="719"/>
      <c r="R174" s="719" t="str">
        <f ca="1">IFERROR(IF(INDIRECT("'Pre-approval Application'!AK"&amp;ROW()),IF(ISBLANK(INDIRECT("'Pre-approval Application'!R"&amp;ROW())),"",INDIRECT("'Pre-approval Application'!R"&amp;ROW())),""),"")</f>
        <v/>
      </c>
      <c r="S174" s="719"/>
      <c r="T174" s="719"/>
      <c r="U174" s="719" t="str">
        <f ca="1">IFERROR(IF(INDIRECT("'Pre-approval Application'!AK"&amp;ROW()),IF(ISBLANK(INDIRECT("'Pre-approval Application'!U"&amp;ROW())),"",INDIRECT("'Pre-approval Application'!U"&amp;ROW())),""),"")</f>
        <v/>
      </c>
      <c r="V174" s="719"/>
      <c r="W174" s="719"/>
      <c r="X174" s="719"/>
      <c r="Y174" s="719" t="str">
        <f ca="1">IFERROR(IF(INDIRECT("'Pre-approval Application'!AK"&amp;ROW()),IF(ISBLANK(INDIRECT("'Pre-approval Application'!Y"&amp;ROW())),"",INDIRECT("'Pre-approval Application'!Y"&amp;ROW())),""),"")</f>
        <v/>
      </c>
      <c r="Z174" s="719"/>
      <c r="AA174" s="724" t="str">
        <f ca="1">IFERROR(IF(INDIRECT("'Pre-approval Application'!AK"&amp;ROW()),IF(ISBLANK(INDIRECT("'Pre-approval Application'!AA"&amp;ROW())),"",INDIRECT("'Pre-approval Application'!AA"&amp;ROW())),""),"")</f>
        <v/>
      </c>
      <c r="AB174" s="724"/>
      <c r="AC174" s="724"/>
      <c r="AD174" s="724"/>
      <c r="AE174" s="724"/>
      <c r="AF174" s="724"/>
      <c r="AG174" s="724" t="str">
        <f t="shared" ref="AG174:AG181" ca="1" si="78">IFERROR(IF(INDIRECT("'Pre-approval Application'!AK"&amp;ROW()),IF(ISBLANK(INDIRECT("'Pre-approval Application'!AG"&amp;ROW())),"",INDIRECT("'Pre-approval Application'!AG"&amp;ROW())),""),"")</f>
        <v/>
      </c>
      <c r="AH174" s="724" t="str">
        <f t="shared" ref="AH174:AH181" ca="1" si="79">IFERROR(IF(INDIRECT("'Pre-approval Application'!AK"&amp;ROW()),IF(ISBLANK(INDIRECT("'Pre-approval Application'!A"&amp;ROW())),"",INDIRECT("'Pre-approval Application'!A"&amp;ROW())),""),"")</f>
        <v/>
      </c>
      <c r="AI174" s="367" t="str">
        <f t="shared" ref="AI174:AI181" ca="1" si="80">IFERROR(VLOOKUP(A174,$A$199:$AI$435,35,FALSE)*AG174,"")</f>
        <v/>
      </c>
      <c r="AJ174" s="172"/>
      <c r="AK174" s="4" t="str">
        <f>IF('Pre-approval Application'!$AK174,ROW(),"")</f>
        <v/>
      </c>
    </row>
    <row r="175" spans="1:37" s="4" customFormat="1" ht="12" x14ac:dyDescent="0.2">
      <c r="A175" s="719" t="str">
        <f t="shared" ca="1" si="77"/>
        <v/>
      </c>
      <c r="B175" s="719"/>
      <c r="C175" s="719"/>
      <c r="D175" s="719" t="str">
        <f t="shared" ref="D175:D181" ca="1" si="81">IFERROR(IF(INDIRECT("'Pre-approval Application'!AK"&amp;ROW()),IF(ISBLANK(INDIRECT("'Pre-approval Application'!D"&amp;ROW())),"",INDIRECT("'Pre-approval Application'!D"&amp;ROW())),""),"")</f>
        <v/>
      </c>
      <c r="E175" s="719"/>
      <c r="F175" s="719"/>
      <c r="G175" s="719"/>
      <c r="H175" s="719"/>
      <c r="I175" s="719"/>
      <c r="J175" s="719"/>
      <c r="K175" s="719" t="str">
        <f t="shared" ref="K175:K181" ca="1" si="82">IFERROR(IF(INDIRECT("'Pre-approval Application'!AK"&amp;ROW()),IF(ISBLANK(INDIRECT("'Pre-approval Application'!K"&amp;ROW())),"",INDIRECT("'Pre-approval Application'!K"&amp;ROW())),""),"")</f>
        <v/>
      </c>
      <c r="L175" s="719"/>
      <c r="M175" s="719"/>
      <c r="N175" s="719"/>
      <c r="O175" s="719" t="str">
        <f t="shared" ref="O175:O181" ca="1" si="83">IFERROR(IF(INDIRECT("'Pre-approval Application'!AK"&amp;ROW()),IF(ISBLANK(INDIRECT("'Pre-approval Application'!O"&amp;ROW())),"",INDIRECT("'Pre-approval Application'!O"&amp;ROW())),""),"")</f>
        <v/>
      </c>
      <c r="P175" s="719"/>
      <c r="Q175" s="719"/>
      <c r="R175" s="719" t="str">
        <f t="shared" ref="R175:R181" ca="1" si="84">IFERROR(IF(INDIRECT("'Pre-approval Application'!AK"&amp;ROW()),IF(ISBLANK(INDIRECT("'Pre-approval Application'!R"&amp;ROW())),"",INDIRECT("'Pre-approval Application'!R"&amp;ROW())),""),"")</f>
        <v/>
      </c>
      <c r="S175" s="719"/>
      <c r="T175" s="719"/>
      <c r="U175" s="719" t="str">
        <f t="shared" ref="U175:U181" ca="1" si="85">IFERROR(IF(INDIRECT("'Pre-approval Application'!AK"&amp;ROW()),IF(ISBLANK(INDIRECT("'Pre-approval Application'!U"&amp;ROW())),"",INDIRECT("'Pre-approval Application'!U"&amp;ROW())),""),"")</f>
        <v/>
      </c>
      <c r="V175" s="719"/>
      <c r="W175" s="719"/>
      <c r="X175" s="719"/>
      <c r="Y175" s="719" t="str">
        <f t="shared" ref="Y175:Y181" ca="1" si="86">IFERROR(IF(INDIRECT("'Pre-approval Application'!AK"&amp;ROW()),IF(ISBLANK(INDIRECT("'Pre-approval Application'!Y"&amp;ROW())),"",INDIRECT("'Pre-approval Application'!Y"&amp;ROW())),""),"")</f>
        <v/>
      </c>
      <c r="Z175" s="719"/>
      <c r="AA175" s="724" t="str">
        <f t="shared" ref="AA175:AA181" ca="1" si="87">IFERROR(IF(INDIRECT("'Pre-approval Application'!AK"&amp;ROW()),IF(ISBLANK(INDIRECT("'Pre-approval Application'!AA"&amp;ROW())),"",INDIRECT("'Pre-approval Application'!AA"&amp;ROW())),""),"")</f>
        <v/>
      </c>
      <c r="AB175" s="724"/>
      <c r="AC175" s="724"/>
      <c r="AD175" s="724"/>
      <c r="AE175" s="724"/>
      <c r="AF175" s="724"/>
      <c r="AG175" s="724" t="str">
        <f t="shared" ca="1" si="78"/>
        <v/>
      </c>
      <c r="AH175" s="724" t="str">
        <f t="shared" ca="1" si="79"/>
        <v/>
      </c>
      <c r="AI175" s="367" t="str">
        <f t="shared" ca="1" si="80"/>
        <v/>
      </c>
      <c r="AJ175" s="172"/>
      <c r="AK175" s="405" t="str">
        <f>IF('Pre-approval Application'!$AK175,ROW(),"")</f>
        <v/>
      </c>
    </row>
    <row r="176" spans="1:37" s="4" customFormat="1" ht="12" x14ac:dyDescent="0.2">
      <c r="A176" s="719" t="str">
        <f t="shared" ca="1" si="77"/>
        <v/>
      </c>
      <c r="B176" s="719"/>
      <c r="C176" s="719"/>
      <c r="D176" s="719" t="str">
        <f t="shared" ca="1" si="81"/>
        <v/>
      </c>
      <c r="E176" s="719"/>
      <c r="F176" s="719"/>
      <c r="G176" s="719"/>
      <c r="H176" s="719"/>
      <c r="I176" s="719"/>
      <c r="J176" s="719"/>
      <c r="K176" s="719" t="str">
        <f t="shared" ca="1" si="82"/>
        <v/>
      </c>
      <c r="L176" s="719"/>
      <c r="M176" s="719"/>
      <c r="N176" s="719"/>
      <c r="O176" s="719" t="str">
        <f t="shared" ca="1" si="83"/>
        <v/>
      </c>
      <c r="P176" s="719"/>
      <c r="Q176" s="719"/>
      <c r="R176" s="719" t="str">
        <f t="shared" ca="1" si="84"/>
        <v/>
      </c>
      <c r="S176" s="719"/>
      <c r="T176" s="719"/>
      <c r="U176" s="719" t="str">
        <f t="shared" ca="1" si="85"/>
        <v/>
      </c>
      <c r="V176" s="719"/>
      <c r="W176" s="719"/>
      <c r="X176" s="719"/>
      <c r="Y176" s="719" t="str">
        <f t="shared" ca="1" si="86"/>
        <v/>
      </c>
      <c r="Z176" s="719"/>
      <c r="AA176" s="724" t="str">
        <f t="shared" ca="1" si="87"/>
        <v/>
      </c>
      <c r="AB176" s="724"/>
      <c r="AC176" s="724"/>
      <c r="AD176" s="724"/>
      <c r="AE176" s="724"/>
      <c r="AF176" s="724"/>
      <c r="AG176" s="724" t="str">
        <f t="shared" ca="1" si="78"/>
        <v/>
      </c>
      <c r="AH176" s="724" t="str">
        <f t="shared" ca="1" si="79"/>
        <v/>
      </c>
      <c r="AI176" s="367" t="str">
        <f t="shared" ca="1" si="80"/>
        <v/>
      </c>
      <c r="AJ176" s="172"/>
      <c r="AK176" s="405" t="str">
        <f>IF('Pre-approval Application'!$AK176,ROW(),"")</f>
        <v/>
      </c>
    </row>
    <row r="177" spans="1:46" s="4" customFormat="1" ht="12" x14ac:dyDescent="0.2">
      <c r="A177" s="719" t="str">
        <f t="shared" ca="1" si="77"/>
        <v/>
      </c>
      <c r="B177" s="719"/>
      <c r="C177" s="719"/>
      <c r="D177" s="719" t="str">
        <f t="shared" ca="1" si="81"/>
        <v/>
      </c>
      <c r="E177" s="719"/>
      <c r="F177" s="719"/>
      <c r="G177" s="719"/>
      <c r="H177" s="719"/>
      <c r="I177" s="719"/>
      <c r="J177" s="719"/>
      <c r="K177" s="719" t="str">
        <f t="shared" ca="1" si="82"/>
        <v/>
      </c>
      <c r="L177" s="719"/>
      <c r="M177" s="719"/>
      <c r="N177" s="719"/>
      <c r="O177" s="719" t="str">
        <f t="shared" ca="1" si="83"/>
        <v/>
      </c>
      <c r="P177" s="719"/>
      <c r="Q177" s="719"/>
      <c r="R177" s="719" t="str">
        <f t="shared" ca="1" si="84"/>
        <v/>
      </c>
      <c r="S177" s="719"/>
      <c r="T177" s="719"/>
      <c r="U177" s="719" t="str">
        <f t="shared" ca="1" si="85"/>
        <v/>
      </c>
      <c r="V177" s="719"/>
      <c r="W177" s="719"/>
      <c r="X177" s="719"/>
      <c r="Y177" s="719" t="str">
        <f t="shared" ca="1" si="86"/>
        <v/>
      </c>
      <c r="Z177" s="719"/>
      <c r="AA177" s="724" t="str">
        <f t="shared" ca="1" si="87"/>
        <v/>
      </c>
      <c r="AB177" s="724"/>
      <c r="AC177" s="724"/>
      <c r="AD177" s="724"/>
      <c r="AE177" s="724"/>
      <c r="AF177" s="724"/>
      <c r="AG177" s="724" t="str">
        <f t="shared" ca="1" si="78"/>
        <v/>
      </c>
      <c r="AH177" s="724" t="str">
        <f t="shared" ca="1" si="79"/>
        <v/>
      </c>
      <c r="AI177" s="367" t="str">
        <f t="shared" ca="1" si="80"/>
        <v/>
      </c>
      <c r="AJ177" s="172"/>
      <c r="AK177" s="405" t="str">
        <f>IF('Pre-approval Application'!$AK177,ROW(),"")</f>
        <v/>
      </c>
    </row>
    <row r="178" spans="1:46" s="4" customFormat="1" ht="12" x14ac:dyDescent="0.2">
      <c r="A178" s="719" t="str">
        <f t="shared" ca="1" si="77"/>
        <v/>
      </c>
      <c r="B178" s="719"/>
      <c r="C178" s="719"/>
      <c r="D178" s="719" t="str">
        <f t="shared" ca="1" si="81"/>
        <v/>
      </c>
      <c r="E178" s="719"/>
      <c r="F178" s="719"/>
      <c r="G178" s="719"/>
      <c r="H178" s="719"/>
      <c r="I178" s="719"/>
      <c r="J178" s="719"/>
      <c r="K178" s="719" t="str">
        <f t="shared" ca="1" si="82"/>
        <v/>
      </c>
      <c r="L178" s="719"/>
      <c r="M178" s="719"/>
      <c r="N178" s="719"/>
      <c r="O178" s="719" t="str">
        <f t="shared" ca="1" si="83"/>
        <v/>
      </c>
      <c r="P178" s="719"/>
      <c r="Q178" s="719"/>
      <c r="R178" s="719" t="str">
        <f t="shared" ca="1" si="84"/>
        <v/>
      </c>
      <c r="S178" s="719"/>
      <c r="T178" s="719"/>
      <c r="U178" s="719" t="str">
        <f t="shared" ca="1" si="85"/>
        <v/>
      </c>
      <c r="V178" s="719"/>
      <c r="W178" s="719"/>
      <c r="X178" s="719"/>
      <c r="Y178" s="719" t="str">
        <f t="shared" ca="1" si="86"/>
        <v/>
      </c>
      <c r="Z178" s="719"/>
      <c r="AA178" s="724" t="str">
        <f t="shared" ca="1" si="87"/>
        <v/>
      </c>
      <c r="AB178" s="724"/>
      <c r="AC178" s="724"/>
      <c r="AD178" s="724"/>
      <c r="AE178" s="724"/>
      <c r="AF178" s="724"/>
      <c r="AG178" s="724" t="str">
        <f t="shared" ca="1" si="78"/>
        <v/>
      </c>
      <c r="AH178" s="724" t="str">
        <f t="shared" ca="1" si="79"/>
        <v/>
      </c>
      <c r="AI178" s="367" t="str">
        <f t="shared" ca="1" si="80"/>
        <v/>
      </c>
      <c r="AJ178" s="172"/>
      <c r="AK178" s="405" t="str">
        <f>IF('Pre-approval Application'!$AK178,ROW(),"")</f>
        <v/>
      </c>
    </row>
    <row r="179" spans="1:46" s="349" customFormat="1" ht="12" x14ac:dyDescent="0.2">
      <c r="A179" s="719" t="str">
        <f t="shared" ca="1" si="77"/>
        <v/>
      </c>
      <c r="B179" s="719"/>
      <c r="C179" s="719"/>
      <c r="D179" s="719" t="str">
        <f t="shared" ca="1" si="81"/>
        <v/>
      </c>
      <c r="E179" s="719"/>
      <c r="F179" s="719"/>
      <c r="G179" s="719"/>
      <c r="H179" s="719"/>
      <c r="I179" s="719"/>
      <c r="J179" s="719"/>
      <c r="K179" s="719" t="str">
        <f t="shared" ca="1" si="82"/>
        <v/>
      </c>
      <c r="L179" s="719"/>
      <c r="M179" s="719"/>
      <c r="N179" s="719"/>
      <c r="O179" s="719" t="str">
        <f t="shared" ca="1" si="83"/>
        <v/>
      </c>
      <c r="P179" s="719"/>
      <c r="Q179" s="719"/>
      <c r="R179" s="719" t="str">
        <f t="shared" ca="1" si="84"/>
        <v/>
      </c>
      <c r="S179" s="719"/>
      <c r="T179" s="719"/>
      <c r="U179" s="719" t="str">
        <f t="shared" ca="1" si="85"/>
        <v/>
      </c>
      <c r="V179" s="719"/>
      <c r="W179" s="719"/>
      <c r="X179" s="719"/>
      <c r="Y179" s="719" t="str">
        <f t="shared" ca="1" si="86"/>
        <v/>
      </c>
      <c r="Z179" s="719"/>
      <c r="AA179" s="724" t="str">
        <f t="shared" ca="1" si="87"/>
        <v/>
      </c>
      <c r="AB179" s="724"/>
      <c r="AC179" s="724"/>
      <c r="AD179" s="724"/>
      <c r="AE179" s="724"/>
      <c r="AF179" s="724"/>
      <c r="AG179" s="724" t="str">
        <f t="shared" ca="1" si="78"/>
        <v/>
      </c>
      <c r="AH179" s="724" t="str">
        <f t="shared" ca="1" si="79"/>
        <v/>
      </c>
      <c r="AI179" s="367" t="str">
        <f t="shared" ca="1" si="80"/>
        <v/>
      </c>
      <c r="AJ179" s="172"/>
      <c r="AK179" s="405" t="str">
        <f>IF('Pre-approval Application'!$AK179,ROW(),"")</f>
        <v/>
      </c>
    </row>
    <row r="180" spans="1:46" s="349" customFormat="1" ht="12" x14ac:dyDescent="0.2">
      <c r="A180" s="719" t="str">
        <f t="shared" ca="1" si="77"/>
        <v/>
      </c>
      <c r="B180" s="719"/>
      <c r="C180" s="719"/>
      <c r="D180" s="719" t="str">
        <f t="shared" ca="1" si="81"/>
        <v/>
      </c>
      <c r="E180" s="719"/>
      <c r="F180" s="719"/>
      <c r="G180" s="719"/>
      <c r="H180" s="719"/>
      <c r="I180" s="719"/>
      <c r="J180" s="719"/>
      <c r="K180" s="719" t="str">
        <f t="shared" ca="1" si="82"/>
        <v/>
      </c>
      <c r="L180" s="719"/>
      <c r="M180" s="719"/>
      <c r="N180" s="719"/>
      <c r="O180" s="719" t="str">
        <f t="shared" ca="1" si="83"/>
        <v/>
      </c>
      <c r="P180" s="719"/>
      <c r="Q180" s="719"/>
      <c r="R180" s="719" t="str">
        <f t="shared" ca="1" si="84"/>
        <v/>
      </c>
      <c r="S180" s="719"/>
      <c r="T180" s="719"/>
      <c r="U180" s="719" t="str">
        <f t="shared" ca="1" si="85"/>
        <v/>
      </c>
      <c r="V180" s="719"/>
      <c r="W180" s="719"/>
      <c r="X180" s="719"/>
      <c r="Y180" s="719" t="str">
        <f t="shared" ca="1" si="86"/>
        <v/>
      </c>
      <c r="Z180" s="719"/>
      <c r="AA180" s="724" t="str">
        <f t="shared" ca="1" si="87"/>
        <v/>
      </c>
      <c r="AB180" s="724"/>
      <c r="AC180" s="724"/>
      <c r="AD180" s="724"/>
      <c r="AE180" s="724"/>
      <c r="AF180" s="724"/>
      <c r="AG180" s="724" t="str">
        <f t="shared" ca="1" si="78"/>
        <v/>
      </c>
      <c r="AH180" s="724" t="str">
        <f t="shared" ca="1" si="79"/>
        <v/>
      </c>
      <c r="AI180" s="367" t="str">
        <f t="shared" ca="1" si="80"/>
        <v/>
      </c>
      <c r="AJ180" s="172"/>
      <c r="AK180" s="405" t="str">
        <f>IF('Pre-approval Application'!$AK180,ROW(),"")</f>
        <v/>
      </c>
    </row>
    <row r="181" spans="1:46" s="349" customFormat="1" ht="12" x14ac:dyDescent="0.2">
      <c r="A181" s="719" t="str">
        <f t="shared" ca="1" si="77"/>
        <v/>
      </c>
      <c r="B181" s="719"/>
      <c r="C181" s="719"/>
      <c r="D181" s="719" t="str">
        <f t="shared" ca="1" si="81"/>
        <v/>
      </c>
      <c r="E181" s="719"/>
      <c r="F181" s="719"/>
      <c r="G181" s="719"/>
      <c r="H181" s="719"/>
      <c r="I181" s="719"/>
      <c r="J181" s="719"/>
      <c r="K181" s="719" t="str">
        <f t="shared" ca="1" si="82"/>
        <v/>
      </c>
      <c r="L181" s="719"/>
      <c r="M181" s="719"/>
      <c r="N181" s="719"/>
      <c r="O181" s="719" t="str">
        <f t="shared" ca="1" si="83"/>
        <v/>
      </c>
      <c r="P181" s="719"/>
      <c r="Q181" s="719"/>
      <c r="R181" s="719" t="str">
        <f t="shared" ca="1" si="84"/>
        <v/>
      </c>
      <c r="S181" s="719"/>
      <c r="T181" s="719"/>
      <c r="U181" s="719" t="str">
        <f t="shared" ca="1" si="85"/>
        <v/>
      </c>
      <c r="V181" s="719"/>
      <c r="W181" s="719"/>
      <c r="X181" s="719"/>
      <c r="Y181" s="719" t="str">
        <f t="shared" ca="1" si="86"/>
        <v/>
      </c>
      <c r="Z181" s="719"/>
      <c r="AA181" s="724" t="str">
        <f t="shared" ca="1" si="87"/>
        <v/>
      </c>
      <c r="AB181" s="724"/>
      <c r="AC181" s="724"/>
      <c r="AD181" s="724"/>
      <c r="AE181" s="724"/>
      <c r="AF181" s="724"/>
      <c r="AG181" s="724" t="str">
        <f t="shared" ca="1" si="78"/>
        <v/>
      </c>
      <c r="AH181" s="724" t="str">
        <f t="shared" ca="1" si="79"/>
        <v/>
      </c>
      <c r="AI181" s="367" t="str">
        <f t="shared" ca="1" si="80"/>
        <v/>
      </c>
      <c r="AJ181" s="172"/>
      <c r="AK181" s="405" t="str">
        <f>IF('Pre-approval Application'!$AK181,ROW(),"")</f>
        <v/>
      </c>
    </row>
    <row r="182" spans="1:46" s="4" customFormat="1" ht="12" x14ac:dyDescent="0.2">
      <c r="A182" s="123"/>
      <c r="B182" s="123"/>
      <c r="C182" s="123"/>
      <c r="D182" s="727"/>
      <c r="E182" s="727"/>
      <c r="F182" s="727"/>
      <c r="G182" s="727"/>
      <c r="H182" s="727"/>
      <c r="I182" s="727"/>
      <c r="J182" s="727"/>
      <c r="K182" s="727"/>
      <c r="L182" s="727"/>
      <c r="M182" s="727"/>
      <c r="N182" s="727"/>
      <c r="O182" s="727"/>
      <c r="P182" s="727"/>
      <c r="Q182" s="727"/>
      <c r="R182" s="727"/>
      <c r="S182" s="727"/>
      <c r="T182" s="727"/>
      <c r="U182" s="727"/>
      <c r="V182" s="727"/>
      <c r="W182" s="727"/>
      <c r="X182" s="727"/>
      <c r="Y182" s="727"/>
      <c r="Z182" s="727"/>
      <c r="AA182" s="150"/>
      <c r="AB182" s="150"/>
      <c r="AC182" s="150"/>
      <c r="AD182" s="150"/>
      <c r="AE182" s="171"/>
      <c r="AF182" s="149"/>
      <c r="AG182" s="149"/>
      <c r="AH182" s="149"/>
      <c r="AI182" s="370">
        <f ca="1">SUM(AI174:AI181)</f>
        <v>0</v>
      </c>
      <c r="AJ182" s="172"/>
    </row>
    <row r="183" spans="1:46" s="1" customFormat="1" ht="20.25" x14ac:dyDescent="0.3">
      <c r="A183" s="120" t="s">
        <v>324</v>
      </c>
      <c r="B183" s="118"/>
      <c r="C183" s="118"/>
      <c r="D183" s="118"/>
      <c r="E183" s="118"/>
      <c r="F183" s="118"/>
      <c r="G183" s="118"/>
      <c r="H183" s="118"/>
      <c r="I183" s="118"/>
      <c r="J183" s="118"/>
      <c r="K183" s="118"/>
      <c r="L183" s="118"/>
      <c r="M183" s="118"/>
      <c r="N183" s="118"/>
      <c r="O183" s="118"/>
      <c r="P183" s="118"/>
      <c r="Q183" s="118"/>
      <c r="R183" s="118"/>
      <c r="S183" s="118"/>
      <c r="T183" s="124"/>
      <c r="U183" s="118"/>
      <c r="V183" s="118"/>
      <c r="W183" s="118"/>
      <c r="X183" s="118"/>
      <c r="Y183" s="165"/>
      <c r="Z183" s="165"/>
      <c r="AA183" s="165"/>
      <c r="AB183" s="165"/>
      <c r="AC183" s="118"/>
      <c r="AD183" s="118"/>
      <c r="AE183" s="165"/>
      <c r="AF183" s="165"/>
      <c r="AG183" s="118"/>
      <c r="AH183" s="118"/>
      <c r="AI183" s="173"/>
      <c r="AJ183" s="173"/>
    </row>
    <row r="184" spans="1:46" s="29" customFormat="1" ht="16.5" x14ac:dyDescent="0.3">
      <c r="A184" s="174" t="s">
        <v>372</v>
      </c>
      <c r="B184" s="175"/>
      <c r="C184" s="175"/>
      <c r="D184" s="175"/>
      <c r="E184" s="175"/>
      <c r="F184" s="175"/>
      <c r="G184" s="175"/>
      <c r="H184" s="175"/>
      <c r="I184" s="175"/>
      <c r="J184" s="175"/>
      <c r="K184" s="175"/>
      <c r="L184" s="175"/>
      <c r="M184" s="175"/>
      <c r="N184" s="175"/>
      <c r="O184" s="175"/>
      <c r="P184" s="175"/>
      <c r="Q184" s="175"/>
      <c r="R184" s="175"/>
      <c r="S184" s="175"/>
      <c r="T184" s="176"/>
      <c r="U184" s="175"/>
      <c r="V184" s="175"/>
      <c r="W184" s="175"/>
      <c r="X184" s="175"/>
      <c r="Y184" s="177"/>
      <c r="Z184" s="177"/>
      <c r="AA184" s="177"/>
      <c r="AB184" s="177"/>
      <c r="AC184" s="175"/>
      <c r="AD184" s="175"/>
      <c r="AE184" s="177"/>
      <c r="AF184" s="177"/>
      <c r="AG184" s="175"/>
      <c r="AH184" s="175"/>
      <c r="AI184" s="178"/>
      <c r="AJ184" s="178"/>
    </row>
    <row r="185" spans="1:46" s="27" customFormat="1" ht="16.5" x14ac:dyDescent="0.3">
      <c r="A185" s="342" t="s">
        <v>33</v>
      </c>
      <c r="B185" s="342"/>
      <c r="C185" s="342"/>
      <c r="D185" s="342" t="s">
        <v>576</v>
      </c>
      <c r="E185" s="342"/>
      <c r="F185" s="342"/>
      <c r="G185" s="342"/>
      <c r="H185" s="342"/>
      <c r="I185" s="342"/>
      <c r="J185" s="342"/>
      <c r="K185" s="342"/>
      <c r="L185" s="342"/>
      <c r="M185" s="342"/>
      <c r="N185" s="342"/>
      <c r="O185" s="341" t="s">
        <v>347</v>
      </c>
      <c r="P185" s="342"/>
      <c r="Q185" s="342"/>
      <c r="R185" s="342"/>
      <c r="S185" s="342"/>
      <c r="T185" s="342"/>
      <c r="U185" s="342"/>
      <c r="V185" s="341" t="s">
        <v>346</v>
      </c>
      <c r="W185" s="342"/>
      <c r="X185" s="342"/>
      <c r="Y185" s="342" t="s">
        <v>609</v>
      </c>
      <c r="Z185" s="342"/>
      <c r="AA185" s="342"/>
      <c r="AB185" s="342"/>
      <c r="AC185" s="342"/>
      <c r="AD185" s="342"/>
      <c r="AE185" s="342"/>
      <c r="AF185" s="342"/>
      <c r="AG185" s="342" t="s">
        <v>129</v>
      </c>
      <c r="AH185" s="342"/>
      <c r="AI185" s="343" t="s">
        <v>35</v>
      </c>
      <c r="AJ185" s="179"/>
    </row>
    <row r="186" spans="1:46" s="4" customFormat="1" ht="12" x14ac:dyDescent="0.2">
      <c r="A186" s="719" t="str">
        <f t="shared" ref="A186:A190" ca="1" si="88">IFERROR(IF(INDIRECT("'Pre-approval Application'!AK"&amp;ROW()),IF(ISBLANK(INDIRECT("'Pre-approval Application'!A"&amp;ROW())),"",INDIRECT("'Pre-approval Application'!A"&amp;ROW())),""),"")</f>
        <v/>
      </c>
      <c r="B186" s="719"/>
      <c r="C186" s="719"/>
      <c r="D186" s="719" t="str">
        <f t="shared" ref="D186:D190" ca="1" si="89">IFERROR(IF(INDIRECT("'Pre-approval Application'!AK"&amp;ROW()),IF(ISBLANK(INDIRECT("'Pre-approval Application'!D"&amp;ROW())),"",INDIRECT("'Pre-approval Application'!D"&amp;ROW())),""),"")</f>
        <v/>
      </c>
      <c r="E186" s="719"/>
      <c r="F186" s="719"/>
      <c r="G186" s="719"/>
      <c r="H186" s="719"/>
      <c r="I186" s="719"/>
      <c r="J186" s="719"/>
      <c r="K186" s="719"/>
      <c r="L186" s="719"/>
      <c r="M186" s="719"/>
      <c r="N186" s="719"/>
      <c r="O186" s="719" t="str">
        <f ca="1">IFERROR(IF(INDIRECT("'Pre-approval Application'!AK"&amp;ROW()),IF(ISBLANK(INDIRECT("'Pre-approval Application'!O"&amp;ROW())),"",INDIRECT("'Pre-approval Application'!O"&amp;ROW())),""),"")</f>
        <v/>
      </c>
      <c r="P186" s="719"/>
      <c r="Q186" s="719"/>
      <c r="R186" s="719"/>
      <c r="S186" s="719"/>
      <c r="T186" s="719"/>
      <c r="U186" s="719"/>
      <c r="V186" s="719" t="str">
        <f ca="1">IFERROR(IF(INDIRECT("'Pre-approval Application'!AK"&amp;ROW()),IF(ISBLANK(INDIRECT("'Pre-approval Application'!V"&amp;ROW())),"",INDIRECT("'Pre-approval Application'!V"&amp;ROW())),""),"")</f>
        <v/>
      </c>
      <c r="W186" s="719"/>
      <c r="X186" s="719"/>
      <c r="Y186" s="724" t="str">
        <f t="shared" ref="Y186:Y190" ca="1" si="90">IFERROR(IF(INDIRECT("'Pre-approval Application'!AK"&amp;ROW()),IF(ISBLANK(INDIRECT("'Pre-approval Application'!Y"&amp;ROW())),"",INDIRECT("'Pre-approval Application'!Y"&amp;ROW())),""),"")</f>
        <v/>
      </c>
      <c r="Z186" s="724" t="str">
        <f t="shared" ref="Z186:AF190" ca="1" si="91">IFERROR(IF(INDIRECT("'Pre-approval Application'!AK"&amp;ROW()),IF(ISBLANK(INDIRECT("'Pre-approval Application'!A"&amp;ROW())),"",INDIRECT("'Pre-approval Application'!A"&amp;ROW())),""),"")</f>
        <v/>
      </c>
      <c r="AA186" s="724" t="str">
        <f t="shared" ca="1" si="91"/>
        <v/>
      </c>
      <c r="AB186" s="724" t="str">
        <f t="shared" ca="1" si="91"/>
        <v/>
      </c>
      <c r="AC186" s="724" t="str">
        <f t="shared" ca="1" si="91"/>
        <v/>
      </c>
      <c r="AD186" s="724" t="str">
        <f t="shared" ca="1" si="91"/>
        <v/>
      </c>
      <c r="AE186" s="724" t="str">
        <f t="shared" ca="1" si="91"/>
        <v/>
      </c>
      <c r="AF186" s="724" t="str">
        <f t="shared" ca="1" si="91"/>
        <v/>
      </c>
      <c r="AG186" s="724" t="str">
        <f t="shared" ref="AG186:AG190" ca="1" si="92">IFERROR(IF(INDIRECT("'Pre-approval Application'!AK"&amp;ROW()),IF(ISBLANK(INDIRECT("'Pre-approval Application'!AG"&amp;ROW())),"",INDIRECT("'Pre-approval Application'!AG"&amp;ROW())),""),"")</f>
        <v/>
      </c>
      <c r="AH186" s="724" t="str">
        <f t="shared" ref="AH186:AH190" ca="1" si="93">IFERROR(IF(INDIRECT("'Pre-approval Application'!AK"&amp;ROW()),IF(ISBLANK(INDIRECT("'Pre-approval Application'!A"&amp;ROW())),"",INDIRECT("'Pre-approval Application'!A"&amp;ROW())),""),"")</f>
        <v/>
      </c>
      <c r="AI186" s="367" t="str">
        <f ca="1">IFERROR(VLOOKUP(A186,$A$199:$AI$435,35,FALSE)*AG186,"")</f>
        <v/>
      </c>
      <c r="AJ186" s="172"/>
      <c r="AK186" s="4" t="str">
        <f>IF('Pre-approval Application'!$AK186,ROW(),"")</f>
        <v/>
      </c>
    </row>
    <row r="187" spans="1:46" s="4" customFormat="1" ht="12" x14ac:dyDescent="0.2">
      <c r="A187" s="719" t="str">
        <f t="shared" ca="1" si="88"/>
        <v/>
      </c>
      <c r="B187" s="719"/>
      <c r="C187" s="719"/>
      <c r="D187" s="719" t="str">
        <f t="shared" ca="1" si="89"/>
        <v/>
      </c>
      <c r="E187" s="719"/>
      <c r="F187" s="719"/>
      <c r="G187" s="719"/>
      <c r="H187" s="719"/>
      <c r="I187" s="719"/>
      <c r="J187" s="719"/>
      <c r="K187" s="719"/>
      <c r="L187" s="719"/>
      <c r="M187" s="719"/>
      <c r="N187" s="719"/>
      <c r="O187" s="719" t="str">
        <f t="shared" ref="O187:O190" ca="1" si="94">IFERROR(IF(INDIRECT("'Pre-approval Application'!AK"&amp;ROW()),IF(ISBLANK(INDIRECT("'Pre-approval Application'!O"&amp;ROW())),"",INDIRECT("'Pre-approval Application'!O"&amp;ROW())),""),"")</f>
        <v/>
      </c>
      <c r="P187" s="719"/>
      <c r="Q187" s="719"/>
      <c r="R187" s="719"/>
      <c r="S187" s="719"/>
      <c r="T187" s="719"/>
      <c r="U187" s="719"/>
      <c r="V187" s="719" t="str">
        <f t="shared" ref="V187:V190" ca="1" si="95">IFERROR(IF(INDIRECT("'Pre-approval Application'!AK"&amp;ROW()),IF(ISBLANK(INDIRECT("'Pre-approval Application'!V"&amp;ROW())),"",INDIRECT("'Pre-approval Application'!V"&amp;ROW())),""),"")</f>
        <v/>
      </c>
      <c r="W187" s="719"/>
      <c r="X187" s="719"/>
      <c r="Y187" s="724" t="str">
        <f t="shared" ca="1" si="90"/>
        <v/>
      </c>
      <c r="Z187" s="724" t="str">
        <f t="shared" ca="1" si="91"/>
        <v/>
      </c>
      <c r="AA187" s="724" t="str">
        <f t="shared" ca="1" si="91"/>
        <v/>
      </c>
      <c r="AB187" s="724" t="str">
        <f t="shared" ca="1" si="91"/>
        <v/>
      </c>
      <c r="AC187" s="724" t="str">
        <f t="shared" ca="1" si="91"/>
        <v/>
      </c>
      <c r="AD187" s="724" t="str">
        <f t="shared" ca="1" si="91"/>
        <v/>
      </c>
      <c r="AE187" s="724" t="str">
        <f t="shared" ca="1" si="91"/>
        <v/>
      </c>
      <c r="AF187" s="724" t="str">
        <f t="shared" ca="1" si="91"/>
        <v/>
      </c>
      <c r="AG187" s="724" t="str">
        <f t="shared" ca="1" si="92"/>
        <v/>
      </c>
      <c r="AH187" s="724" t="str">
        <f t="shared" ca="1" si="93"/>
        <v/>
      </c>
      <c r="AI187" s="367" t="str">
        <f ca="1">IFERROR(VLOOKUP(A187,$A$199:$AI$435,35,FALSE)*AG187,"")</f>
        <v/>
      </c>
      <c r="AJ187" s="172"/>
      <c r="AK187" s="405" t="str">
        <f>IF('Pre-approval Application'!$AK187,ROW(),"")</f>
        <v/>
      </c>
    </row>
    <row r="188" spans="1:46" s="4" customFormat="1" ht="12" x14ac:dyDescent="0.2">
      <c r="A188" s="719" t="str">
        <f t="shared" ca="1" si="88"/>
        <v/>
      </c>
      <c r="B188" s="719"/>
      <c r="C188" s="719"/>
      <c r="D188" s="719" t="str">
        <f t="shared" ca="1" si="89"/>
        <v/>
      </c>
      <c r="E188" s="719"/>
      <c r="F188" s="719"/>
      <c r="G188" s="719"/>
      <c r="H188" s="719"/>
      <c r="I188" s="719"/>
      <c r="J188" s="719"/>
      <c r="K188" s="719"/>
      <c r="L188" s="719"/>
      <c r="M188" s="719"/>
      <c r="N188" s="719"/>
      <c r="O188" s="719" t="str">
        <f t="shared" ca="1" si="94"/>
        <v/>
      </c>
      <c r="P188" s="719"/>
      <c r="Q188" s="719"/>
      <c r="R188" s="719"/>
      <c r="S188" s="719"/>
      <c r="T188" s="719"/>
      <c r="U188" s="719"/>
      <c r="V188" s="719" t="str">
        <f t="shared" ca="1" si="95"/>
        <v/>
      </c>
      <c r="W188" s="719"/>
      <c r="X188" s="719"/>
      <c r="Y188" s="724" t="str">
        <f t="shared" ca="1" si="90"/>
        <v/>
      </c>
      <c r="Z188" s="724" t="str">
        <f t="shared" ca="1" si="91"/>
        <v/>
      </c>
      <c r="AA188" s="724" t="str">
        <f t="shared" ca="1" si="91"/>
        <v/>
      </c>
      <c r="AB188" s="724" t="str">
        <f t="shared" ca="1" si="91"/>
        <v/>
      </c>
      <c r="AC188" s="724" t="str">
        <f t="shared" ca="1" si="91"/>
        <v/>
      </c>
      <c r="AD188" s="724" t="str">
        <f t="shared" ca="1" si="91"/>
        <v/>
      </c>
      <c r="AE188" s="724" t="str">
        <f t="shared" ca="1" si="91"/>
        <v/>
      </c>
      <c r="AF188" s="724" t="str">
        <f t="shared" ca="1" si="91"/>
        <v/>
      </c>
      <c r="AG188" s="724" t="str">
        <f t="shared" ca="1" si="92"/>
        <v/>
      </c>
      <c r="AH188" s="724" t="str">
        <f t="shared" ca="1" si="93"/>
        <v/>
      </c>
      <c r="AI188" s="367" t="str">
        <f ca="1">IFERROR(VLOOKUP(A188,$A$199:$AI$435,35,FALSE)*AG188,"")</f>
        <v/>
      </c>
      <c r="AJ188" s="172"/>
      <c r="AK188" s="405" t="str">
        <f>IF('Pre-approval Application'!$AK188,ROW(),"")</f>
        <v/>
      </c>
    </row>
    <row r="189" spans="1:46" s="4" customFormat="1" ht="12" x14ac:dyDescent="0.2">
      <c r="A189" s="719" t="str">
        <f t="shared" ca="1" si="88"/>
        <v/>
      </c>
      <c r="B189" s="719"/>
      <c r="C189" s="719"/>
      <c r="D189" s="719" t="str">
        <f t="shared" ca="1" si="89"/>
        <v/>
      </c>
      <c r="E189" s="719"/>
      <c r="F189" s="719"/>
      <c r="G189" s="719"/>
      <c r="H189" s="719"/>
      <c r="I189" s="719"/>
      <c r="J189" s="719"/>
      <c r="K189" s="719"/>
      <c r="L189" s="719"/>
      <c r="M189" s="719"/>
      <c r="N189" s="719"/>
      <c r="O189" s="719" t="str">
        <f t="shared" ca="1" si="94"/>
        <v/>
      </c>
      <c r="P189" s="719"/>
      <c r="Q189" s="719"/>
      <c r="R189" s="719"/>
      <c r="S189" s="719"/>
      <c r="T189" s="719"/>
      <c r="U189" s="719"/>
      <c r="V189" s="719" t="str">
        <f t="shared" ca="1" si="95"/>
        <v/>
      </c>
      <c r="W189" s="719"/>
      <c r="X189" s="719"/>
      <c r="Y189" s="724" t="str">
        <f t="shared" ca="1" si="90"/>
        <v/>
      </c>
      <c r="Z189" s="724" t="str">
        <f t="shared" ca="1" si="91"/>
        <v/>
      </c>
      <c r="AA189" s="724" t="str">
        <f t="shared" ca="1" si="91"/>
        <v/>
      </c>
      <c r="AB189" s="724" t="str">
        <f t="shared" ca="1" si="91"/>
        <v/>
      </c>
      <c r="AC189" s="724" t="str">
        <f t="shared" ca="1" si="91"/>
        <v/>
      </c>
      <c r="AD189" s="724" t="str">
        <f t="shared" ca="1" si="91"/>
        <v/>
      </c>
      <c r="AE189" s="724" t="str">
        <f t="shared" ca="1" si="91"/>
        <v/>
      </c>
      <c r="AF189" s="724" t="str">
        <f t="shared" ca="1" si="91"/>
        <v/>
      </c>
      <c r="AG189" s="724" t="str">
        <f t="shared" ca="1" si="92"/>
        <v/>
      </c>
      <c r="AH189" s="724" t="str">
        <f t="shared" ca="1" si="93"/>
        <v/>
      </c>
      <c r="AI189" s="367" t="str">
        <f ca="1">IFERROR(VLOOKUP(A189,$A$199:$AI$435,35,FALSE)*AG189,"")</f>
        <v/>
      </c>
      <c r="AJ189" s="172"/>
      <c r="AK189" s="405" t="str">
        <f>IF('Pre-approval Application'!$AK189,ROW(),"")</f>
        <v/>
      </c>
    </row>
    <row r="190" spans="1:46" s="4" customFormat="1" ht="12" x14ac:dyDescent="0.2">
      <c r="A190" s="719" t="str">
        <f t="shared" ca="1" si="88"/>
        <v/>
      </c>
      <c r="B190" s="719"/>
      <c r="C190" s="719"/>
      <c r="D190" s="719" t="str">
        <f t="shared" ca="1" si="89"/>
        <v/>
      </c>
      <c r="E190" s="719"/>
      <c r="F190" s="719"/>
      <c r="G190" s="719"/>
      <c r="H190" s="719"/>
      <c r="I190" s="719"/>
      <c r="J190" s="719"/>
      <c r="K190" s="719"/>
      <c r="L190" s="719"/>
      <c r="M190" s="719"/>
      <c r="N190" s="719"/>
      <c r="O190" s="719" t="str">
        <f t="shared" ca="1" si="94"/>
        <v/>
      </c>
      <c r="P190" s="719"/>
      <c r="Q190" s="719"/>
      <c r="R190" s="719"/>
      <c r="S190" s="719"/>
      <c r="T190" s="719"/>
      <c r="U190" s="719"/>
      <c r="V190" s="719" t="str">
        <f t="shared" ca="1" si="95"/>
        <v/>
      </c>
      <c r="W190" s="719"/>
      <c r="X190" s="719"/>
      <c r="Y190" s="724" t="str">
        <f t="shared" ca="1" si="90"/>
        <v/>
      </c>
      <c r="Z190" s="724" t="str">
        <f t="shared" ca="1" si="91"/>
        <v/>
      </c>
      <c r="AA190" s="724" t="str">
        <f t="shared" ca="1" si="91"/>
        <v/>
      </c>
      <c r="AB190" s="724" t="str">
        <f t="shared" ca="1" si="91"/>
        <v/>
      </c>
      <c r="AC190" s="724" t="str">
        <f t="shared" ca="1" si="91"/>
        <v/>
      </c>
      <c r="AD190" s="724" t="str">
        <f t="shared" ca="1" si="91"/>
        <v/>
      </c>
      <c r="AE190" s="724" t="str">
        <f t="shared" ca="1" si="91"/>
        <v/>
      </c>
      <c r="AF190" s="724" t="str">
        <f t="shared" ca="1" si="91"/>
        <v/>
      </c>
      <c r="AG190" s="724" t="str">
        <f t="shared" ca="1" si="92"/>
        <v/>
      </c>
      <c r="AH190" s="724" t="str">
        <f t="shared" ca="1" si="93"/>
        <v/>
      </c>
      <c r="AI190" s="367" t="str">
        <f ca="1">IFERROR(VLOOKUP(A190,$A$199:$AI$435,35,FALSE)*AG190,"")</f>
        <v/>
      </c>
      <c r="AJ190" s="172"/>
      <c r="AK190" s="405" t="str">
        <f>IF('Pre-approval Application'!$AK190,ROW(),"")</f>
        <v/>
      </c>
    </row>
    <row r="191" spans="1:46" s="4" customFormat="1" ht="12" x14ac:dyDescent="0.2">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50"/>
      <c r="AA191" s="150"/>
      <c r="AB191" s="150"/>
      <c r="AC191" s="150"/>
      <c r="AD191" s="150"/>
      <c r="AE191" s="171"/>
      <c r="AF191" s="149"/>
      <c r="AG191" s="149"/>
      <c r="AH191" s="149"/>
      <c r="AI191" s="370">
        <f ca="1">SUM(AI186:AI190)</f>
        <v>0</v>
      </c>
      <c r="AJ191" s="172"/>
    </row>
    <row r="192" spans="1:46" s="4" customFormat="1" ht="14.25" customHeight="1" x14ac:dyDescent="0.2">
      <c r="T192" s="6"/>
      <c r="X192" s="695" t="s">
        <v>525</v>
      </c>
      <c r="Y192" s="695"/>
      <c r="Z192" s="695"/>
      <c r="AA192" s="695"/>
      <c r="AB192" s="695"/>
      <c r="AC192" s="695"/>
      <c r="AD192" s="695"/>
      <c r="AE192" s="695"/>
      <c r="AF192" s="695"/>
      <c r="AG192" s="695"/>
      <c r="AH192" s="695"/>
      <c r="AI192" s="695"/>
      <c r="AJ192" s="695"/>
      <c r="AK192" s="109"/>
      <c r="AL192" s="109"/>
      <c r="AM192" s="45"/>
      <c r="AN192" s="45"/>
      <c r="AO192" s="45"/>
      <c r="AP192" s="45"/>
      <c r="AQ192" s="45"/>
      <c r="AR192" s="45"/>
      <c r="AS192" s="45"/>
      <c r="AT192" s="45"/>
    </row>
    <row r="193" spans="1:46" s="4" customFormat="1" ht="14.25" customHeight="1" x14ac:dyDescent="0.2">
      <c r="T193" s="6"/>
      <c r="X193" s="696"/>
      <c r="Y193" s="696"/>
      <c r="Z193" s="696"/>
      <c r="AA193" s="696"/>
      <c r="AB193" s="696"/>
      <c r="AC193" s="696"/>
      <c r="AD193" s="696"/>
      <c r="AE193" s="696"/>
      <c r="AF193" s="696"/>
      <c r="AG193" s="696"/>
      <c r="AH193" s="696"/>
      <c r="AI193" s="696"/>
      <c r="AJ193" s="696"/>
      <c r="AK193" s="109"/>
      <c r="AL193" s="109"/>
      <c r="AM193" s="45"/>
      <c r="AN193" s="45"/>
      <c r="AO193" s="45"/>
      <c r="AP193" s="45"/>
      <c r="AQ193" s="45"/>
      <c r="AR193" s="45"/>
      <c r="AS193" s="45"/>
      <c r="AT193" s="45"/>
    </row>
    <row r="194" spans="1:46" s="4" customFormat="1" ht="14.25" customHeight="1" x14ac:dyDescent="0.2">
      <c r="T194" s="6"/>
      <c r="AI194" s="47"/>
      <c r="AJ194" s="47"/>
      <c r="AK194" s="109"/>
      <c r="AL194" s="109"/>
      <c r="AM194" s="45"/>
      <c r="AN194" s="45"/>
      <c r="AO194" s="45"/>
      <c r="AP194" s="45"/>
      <c r="AQ194" s="45"/>
      <c r="AR194" s="45"/>
      <c r="AS194" s="45"/>
      <c r="AT194" s="45"/>
    </row>
    <row r="195" spans="1:46" s="4" customFormat="1" ht="14.25" customHeight="1" x14ac:dyDescent="0.2">
      <c r="T195" s="6"/>
      <c r="AI195" s="47"/>
      <c r="AJ195" s="47"/>
      <c r="AK195" s="109"/>
      <c r="AL195" s="109"/>
      <c r="AM195" s="45"/>
      <c r="AN195" s="45"/>
      <c r="AO195" s="45"/>
      <c r="AP195" s="45"/>
      <c r="AQ195" s="45"/>
      <c r="AR195" s="45"/>
      <c r="AS195" s="45"/>
      <c r="AT195" s="45"/>
    </row>
    <row r="196" spans="1:46" s="4" customFormat="1" ht="14.25" customHeight="1" x14ac:dyDescent="0.2">
      <c r="A196" s="1"/>
      <c r="B196" s="1"/>
      <c r="C196" s="1"/>
      <c r="D196" s="1"/>
      <c r="E196" s="1"/>
      <c r="F196" s="1"/>
      <c r="G196" s="1"/>
      <c r="H196" s="1"/>
      <c r="I196" s="1"/>
      <c r="J196" s="1"/>
      <c r="K196" s="1"/>
      <c r="L196" s="1"/>
      <c r="M196" s="1"/>
      <c r="N196" s="1"/>
      <c r="O196" s="1"/>
      <c r="P196" s="1"/>
      <c r="Q196" s="1"/>
      <c r="R196" s="1"/>
      <c r="S196" s="1"/>
      <c r="T196" s="5"/>
      <c r="U196" s="1"/>
      <c r="V196" s="1"/>
      <c r="W196" s="1"/>
      <c r="X196" s="1"/>
      <c r="Y196" s="1"/>
      <c r="Z196" s="1"/>
      <c r="AA196" s="1"/>
      <c r="AB196" s="1"/>
      <c r="AC196" s="1"/>
      <c r="AD196" s="1"/>
      <c r="AE196" s="1"/>
      <c r="AF196" s="1"/>
      <c r="AG196" s="1"/>
      <c r="AH196" s="1"/>
      <c r="AI196" s="49"/>
      <c r="AJ196" s="49"/>
      <c r="AK196" s="102"/>
      <c r="AL196" s="102"/>
      <c r="AM196" s="3"/>
      <c r="AN196" s="3"/>
      <c r="AO196" s="3"/>
      <c r="AP196" s="3"/>
      <c r="AQ196" s="3"/>
      <c r="AR196" s="3"/>
      <c r="AS196" s="3"/>
      <c r="AT196" s="3"/>
    </row>
    <row r="197" spans="1:46" s="204" customFormat="1" ht="20.25" x14ac:dyDescent="0.3">
      <c r="A197" s="2" t="s">
        <v>260</v>
      </c>
      <c r="T197" s="205"/>
      <c r="Y197" s="206"/>
      <c r="Z197" s="206"/>
      <c r="AA197" s="206"/>
      <c r="AB197" s="206"/>
      <c r="AE197" s="206"/>
      <c r="AF197" s="206"/>
      <c r="AI197" s="207"/>
      <c r="AJ197" s="207"/>
      <c r="AK197" s="208"/>
      <c r="AL197" s="208"/>
      <c r="AM197" s="209"/>
      <c r="AN197" s="209"/>
      <c r="AO197" s="209"/>
      <c r="AP197" s="209"/>
      <c r="AQ197" s="209"/>
      <c r="AR197" s="209"/>
      <c r="AS197" s="209"/>
      <c r="AT197" s="209"/>
    </row>
    <row r="198" spans="1:46" s="1" customFormat="1" ht="16.5" x14ac:dyDescent="0.3">
      <c r="A198" s="61" t="s">
        <v>638</v>
      </c>
      <c r="B198" s="30"/>
      <c r="C198" s="30"/>
      <c r="D198" s="30"/>
      <c r="E198" s="30"/>
      <c r="F198" s="30"/>
      <c r="G198" s="30"/>
      <c r="H198" s="30"/>
      <c r="I198" s="30"/>
      <c r="J198" s="30"/>
      <c r="K198" s="30"/>
      <c r="L198" s="30"/>
      <c r="M198" s="30"/>
      <c r="N198" s="30"/>
      <c r="O198" s="30"/>
      <c r="P198" s="30"/>
      <c r="Q198" s="30"/>
      <c r="R198" s="30"/>
      <c r="S198" s="30"/>
      <c r="T198" s="340"/>
      <c r="U198" s="665" t="s">
        <v>526</v>
      </c>
      <c r="V198" s="665"/>
      <c r="W198" s="665"/>
      <c r="X198" s="665"/>
      <c r="Y198" s="665"/>
      <c r="Z198" s="665"/>
      <c r="AA198" s="665"/>
      <c r="AB198" s="665"/>
      <c r="AC198" s="665"/>
      <c r="AD198" s="665"/>
      <c r="AE198" s="665"/>
      <c r="AF198" s="665"/>
      <c r="AG198" s="665"/>
      <c r="AH198" s="665"/>
      <c r="AI198" s="665"/>
      <c r="AJ198" s="62"/>
      <c r="AK198" s="108"/>
      <c r="AL198" s="108"/>
      <c r="AM198" s="104"/>
      <c r="AN198" s="104"/>
      <c r="AO198" s="104"/>
      <c r="AP198" s="104"/>
      <c r="AQ198" s="104"/>
      <c r="AR198" s="104"/>
      <c r="AS198" s="104"/>
      <c r="AT198" s="104"/>
    </row>
    <row r="199" spans="1:46" s="1" customFormat="1" ht="17.25" thickBot="1" x14ac:dyDescent="0.35">
      <c r="A199" s="66" t="s">
        <v>33</v>
      </c>
      <c r="B199" s="66"/>
      <c r="C199" s="66"/>
      <c r="D199" s="66" t="s">
        <v>34</v>
      </c>
      <c r="E199" s="66"/>
      <c r="F199" s="66"/>
      <c r="G199" s="66"/>
      <c r="H199" s="66"/>
      <c r="I199" s="66"/>
      <c r="J199" s="66"/>
      <c r="K199" s="66"/>
      <c r="L199" s="66"/>
      <c r="M199" s="66" t="s">
        <v>228</v>
      </c>
      <c r="N199" s="66"/>
      <c r="O199" s="66"/>
      <c r="P199" s="66"/>
      <c r="Q199" s="66"/>
      <c r="R199" s="66"/>
      <c r="S199" s="66"/>
      <c r="T199" s="66"/>
      <c r="U199" s="66"/>
      <c r="V199" s="66"/>
      <c r="W199" s="66"/>
      <c r="X199" s="66"/>
      <c r="Y199" s="66" t="s">
        <v>441</v>
      </c>
      <c r="Z199" s="66"/>
      <c r="AA199" s="66"/>
      <c r="AB199" s="66"/>
      <c r="AC199" s="66"/>
      <c r="AD199" s="66"/>
      <c r="AE199" s="66"/>
      <c r="AF199" s="66"/>
      <c r="AG199" s="66"/>
      <c r="AH199" s="66"/>
      <c r="AI199" s="67" t="s">
        <v>35</v>
      </c>
      <c r="AJ199" s="70"/>
      <c r="AK199" s="106"/>
      <c r="AL199" s="106"/>
      <c r="AM199" s="54"/>
      <c r="AN199" s="54"/>
      <c r="AO199" s="54"/>
      <c r="AP199" s="54"/>
      <c r="AQ199" s="54"/>
      <c r="AR199" s="54"/>
      <c r="AS199" s="54"/>
      <c r="AT199" s="54"/>
    </row>
    <row r="200" spans="1:46" s="214" customFormat="1" ht="12" customHeight="1" x14ac:dyDescent="0.2">
      <c r="A200" s="64" t="s">
        <v>145</v>
      </c>
      <c r="B200" s="64"/>
      <c r="C200" s="64"/>
      <c r="D200" s="670" t="s">
        <v>582</v>
      </c>
      <c r="E200" s="670"/>
      <c r="F200" s="670"/>
      <c r="G200" s="670"/>
      <c r="H200" s="670"/>
      <c r="I200" s="670"/>
      <c r="J200" s="670"/>
      <c r="K200" s="670"/>
      <c r="L200" s="670"/>
      <c r="M200" s="64" t="s">
        <v>131</v>
      </c>
      <c r="N200" s="64"/>
      <c r="O200" s="64"/>
      <c r="P200" s="64"/>
      <c r="Q200" s="64"/>
      <c r="R200" s="64"/>
      <c r="S200" s="64"/>
      <c r="T200" s="64"/>
      <c r="U200" s="64"/>
      <c r="V200" s="64"/>
      <c r="W200" s="64"/>
      <c r="X200" s="64"/>
      <c r="Y200" s="64"/>
      <c r="Z200" s="64"/>
      <c r="AA200" s="64"/>
      <c r="AB200" s="64"/>
      <c r="AC200" s="64"/>
      <c r="AD200" s="64"/>
      <c r="AE200" s="64"/>
      <c r="AF200" s="64"/>
      <c r="AG200" s="64"/>
      <c r="AH200" s="64"/>
      <c r="AI200" s="184">
        <v>15</v>
      </c>
      <c r="AJ200" s="69"/>
      <c r="AK200" s="48"/>
      <c r="AL200" s="48"/>
      <c r="AM200" s="45"/>
      <c r="AN200" s="45"/>
      <c r="AO200" s="45"/>
      <c r="AP200" s="45"/>
      <c r="AQ200" s="45"/>
      <c r="AR200" s="45"/>
      <c r="AS200" s="45"/>
      <c r="AT200" s="45"/>
    </row>
    <row r="201" spans="1:46" s="215" customFormat="1" ht="13.5" x14ac:dyDescent="0.25">
      <c r="A201" s="56" t="s">
        <v>146</v>
      </c>
      <c r="B201" s="56"/>
      <c r="C201" s="56"/>
      <c r="D201" s="667"/>
      <c r="E201" s="667"/>
      <c r="F201" s="667"/>
      <c r="G201" s="667"/>
      <c r="H201" s="667"/>
      <c r="I201" s="667"/>
      <c r="J201" s="667"/>
      <c r="K201" s="667"/>
      <c r="L201" s="667"/>
      <c r="M201" s="56" t="s">
        <v>130</v>
      </c>
      <c r="N201" s="56"/>
      <c r="O201" s="56"/>
      <c r="P201" s="56"/>
      <c r="Q201" s="56"/>
      <c r="R201" s="56"/>
      <c r="S201" s="56"/>
      <c r="T201" s="56"/>
      <c r="U201" s="56"/>
      <c r="V201" s="56"/>
      <c r="W201" s="56"/>
      <c r="X201" s="56"/>
      <c r="Y201" s="56" t="s">
        <v>430</v>
      </c>
      <c r="Z201" s="56"/>
      <c r="AA201" s="56"/>
      <c r="AB201" s="56"/>
      <c r="AC201" s="56"/>
      <c r="AD201" s="56"/>
      <c r="AE201" s="56"/>
      <c r="AF201" s="56"/>
      <c r="AG201" s="56"/>
      <c r="AH201" s="56"/>
      <c r="AI201" s="185">
        <v>15</v>
      </c>
      <c r="AJ201" s="69"/>
      <c r="AK201" s="48"/>
      <c r="AL201" s="48"/>
      <c r="AM201" s="45"/>
      <c r="AN201" s="45"/>
      <c r="AO201" s="45"/>
      <c r="AP201" s="45"/>
      <c r="AQ201" s="45"/>
      <c r="AR201" s="45"/>
      <c r="AS201" s="45"/>
      <c r="AT201" s="45"/>
    </row>
    <row r="202" spans="1:46" s="4" customFormat="1" ht="12" customHeight="1" x14ac:dyDescent="0.2">
      <c r="A202" s="56" t="s">
        <v>147</v>
      </c>
      <c r="B202" s="56"/>
      <c r="C202" s="56"/>
      <c r="D202" s="667"/>
      <c r="E202" s="667"/>
      <c r="F202" s="667"/>
      <c r="G202" s="667"/>
      <c r="H202" s="667"/>
      <c r="I202" s="667"/>
      <c r="J202" s="667"/>
      <c r="K202" s="667"/>
      <c r="L202" s="667"/>
      <c r="M202" s="56" t="s">
        <v>36</v>
      </c>
      <c r="N202" s="56"/>
      <c r="O202" s="56"/>
      <c r="P202" s="56"/>
      <c r="Q202" s="56"/>
      <c r="R202" s="56"/>
      <c r="S202" s="56"/>
      <c r="T202" s="56"/>
      <c r="U202" s="56"/>
      <c r="V202" s="56"/>
      <c r="W202" s="56"/>
      <c r="X202" s="56"/>
      <c r="Y202" s="56" t="s">
        <v>430</v>
      </c>
      <c r="Z202" s="56"/>
      <c r="AA202" s="56"/>
      <c r="AB202" s="56"/>
      <c r="AC202" s="56"/>
      <c r="AD202" s="56"/>
      <c r="AE202" s="56"/>
      <c r="AF202" s="56"/>
      <c r="AG202" s="56"/>
      <c r="AH202" s="56"/>
      <c r="AI202" s="185">
        <v>20</v>
      </c>
      <c r="AJ202" s="69"/>
      <c r="AK202" s="48"/>
      <c r="AL202" s="48"/>
      <c r="AM202" s="45"/>
      <c r="AN202" s="45"/>
      <c r="AO202" s="45"/>
      <c r="AP202" s="45"/>
      <c r="AQ202" s="45"/>
      <c r="AR202" s="45"/>
      <c r="AS202" s="45"/>
      <c r="AT202" s="45"/>
    </row>
    <row r="203" spans="1:46" s="4" customFormat="1" ht="12" customHeight="1" x14ac:dyDescent="0.2">
      <c r="A203" s="56" t="s">
        <v>148</v>
      </c>
      <c r="B203" s="56"/>
      <c r="C203" s="56"/>
      <c r="D203" s="667"/>
      <c r="E203" s="667"/>
      <c r="F203" s="667"/>
      <c r="G203" s="667"/>
      <c r="H203" s="667"/>
      <c r="I203" s="667"/>
      <c r="J203" s="667"/>
      <c r="K203" s="667"/>
      <c r="L203" s="667"/>
      <c r="M203" s="56" t="s">
        <v>39</v>
      </c>
      <c r="N203" s="56"/>
      <c r="O203" s="56"/>
      <c r="P203" s="56"/>
      <c r="Q203" s="56"/>
      <c r="R203" s="56"/>
      <c r="S203" s="56"/>
      <c r="T203" s="56"/>
      <c r="U203" s="56"/>
      <c r="V203" s="56"/>
      <c r="W203" s="56"/>
      <c r="X203" s="56"/>
      <c r="Y203" s="56"/>
      <c r="Z203" s="56"/>
      <c r="AA203" s="56"/>
      <c r="AB203" s="56"/>
      <c r="AC203" s="56"/>
      <c r="AD203" s="56"/>
      <c r="AE203" s="56"/>
      <c r="AF203" s="56"/>
      <c r="AG203" s="56"/>
      <c r="AH203" s="56"/>
      <c r="AI203" s="185">
        <v>25</v>
      </c>
      <c r="AJ203" s="69"/>
      <c r="AK203" s="48"/>
      <c r="AL203" s="48"/>
      <c r="AM203" s="45"/>
      <c r="AN203" s="45"/>
      <c r="AO203" s="45"/>
      <c r="AP203" s="45"/>
      <c r="AQ203" s="45"/>
      <c r="AR203" s="45"/>
      <c r="AS203" s="45"/>
      <c r="AT203" s="45"/>
    </row>
    <row r="204" spans="1:46" s="4" customFormat="1" ht="12" x14ac:dyDescent="0.2">
      <c r="A204" s="56" t="s">
        <v>149</v>
      </c>
      <c r="B204" s="56"/>
      <c r="C204" s="56"/>
      <c r="D204" s="667"/>
      <c r="E204" s="667"/>
      <c r="F204" s="667"/>
      <c r="G204" s="667"/>
      <c r="H204" s="667"/>
      <c r="I204" s="667"/>
      <c r="J204" s="667"/>
      <c r="K204" s="667"/>
      <c r="L204" s="667"/>
      <c r="M204" s="56" t="s">
        <v>37</v>
      </c>
      <c r="N204" s="56"/>
      <c r="O204" s="56"/>
      <c r="P204" s="56"/>
      <c r="Q204" s="56"/>
      <c r="R204" s="56"/>
      <c r="S204" s="56"/>
      <c r="T204" s="56"/>
      <c r="U204" s="56"/>
      <c r="V204" s="56"/>
      <c r="W204" s="56"/>
      <c r="X204" s="56"/>
      <c r="Y204" s="56" t="s">
        <v>430</v>
      </c>
      <c r="Z204" s="56"/>
      <c r="AA204" s="56"/>
      <c r="AB204" s="56"/>
      <c r="AC204" s="56"/>
      <c r="AD204" s="56"/>
      <c r="AE204" s="56"/>
      <c r="AF204" s="56"/>
      <c r="AG204" s="56"/>
      <c r="AH204" s="56"/>
      <c r="AI204" s="185">
        <v>30</v>
      </c>
      <c r="AJ204" s="69"/>
      <c r="AK204" s="48"/>
      <c r="AL204" s="48"/>
      <c r="AM204" s="45"/>
      <c r="AN204" s="45"/>
      <c r="AO204" s="45"/>
      <c r="AP204" s="45"/>
      <c r="AQ204" s="45"/>
      <c r="AR204" s="45"/>
      <c r="AS204" s="45"/>
      <c r="AT204" s="45"/>
    </row>
    <row r="205" spans="1:46" s="4" customFormat="1" ht="12" x14ac:dyDescent="0.2">
      <c r="A205" s="56" t="s">
        <v>150</v>
      </c>
      <c r="B205" s="56"/>
      <c r="C205" s="56"/>
      <c r="D205" s="667"/>
      <c r="E205" s="667"/>
      <c r="F205" s="667"/>
      <c r="G205" s="667"/>
      <c r="H205" s="667"/>
      <c r="I205" s="667"/>
      <c r="J205" s="667"/>
      <c r="K205" s="667"/>
      <c r="L205" s="667"/>
      <c r="M205" s="56" t="s">
        <v>38</v>
      </c>
      <c r="N205" s="56"/>
      <c r="O205" s="56"/>
      <c r="P205" s="56"/>
      <c r="Q205" s="56"/>
      <c r="R205" s="56"/>
      <c r="S205" s="56"/>
      <c r="T205" s="56"/>
      <c r="U205" s="56"/>
      <c r="V205" s="56"/>
      <c r="W205" s="56"/>
      <c r="X205" s="56"/>
      <c r="Y205" s="56"/>
      <c r="Z205" s="56"/>
      <c r="AA205" s="56"/>
      <c r="AB205" s="56"/>
      <c r="AC205" s="56"/>
      <c r="AD205" s="56"/>
      <c r="AE205" s="56"/>
      <c r="AF205" s="56"/>
      <c r="AG205" s="56"/>
      <c r="AH205" s="56"/>
      <c r="AI205" s="185">
        <v>40</v>
      </c>
      <c r="AJ205" s="69"/>
      <c r="AK205" s="48"/>
      <c r="AL205" s="48"/>
      <c r="AM205" s="45"/>
      <c r="AN205" s="45"/>
      <c r="AO205" s="45"/>
      <c r="AP205" s="45"/>
      <c r="AQ205" s="45"/>
      <c r="AR205" s="45"/>
      <c r="AS205" s="45"/>
      <c r="AT205" s="45"/>
    </row>
    <row r="206" spans="1:46" s="4" customFormat="1" ht="12" customHeight="1" x14ac:dyDescent="0.2">
      <c r="A206" s="56" t="s">
        <v>151</v>
      </c>
      <c r="B206" s="56"/>
      <c r="C206" s="56"/>
      <c r="D206" s="667"/>
      <c r="E206" s="667"/>
      <c r="F206" s="667"/>
      <c r="G206" s="667"/>
      <c r="H206" s="667"/>
      <c r="I206" s="667"/>
      <c r="J206" s="667"/>
      <c r="K206" s="667"/>
      <c r="L206" s="667"/>
      <c r="M206" s="56" t="s">
        <v>132</v>
      </c>
      <c r="N206" s="56"/>
      <c r="O206" s="56"/>
      <c r="P206" s="56"/>
      <c r="Q206" s="56"/>
      <c r="R206" s="56"/>
      <c r="S206" s="56"/>
      <c r="T206" s="56"/>
      <c r="U206" s="56"/>
      <c r="V206" s="56"/>
      <c r="W206" s="56"/>
      <c r="X206" s="56"/>
      <c r="Y206" s="56"/>
      <c r="Z206" s="56"/>
      <c r="AA206" s="56"/>
      <c r="AB206" s="56"/>
      <c r="AC206" s="56"/>
      <c r="AD206" s="56"/>
      <c r="AE206" s="56"/>
      <c r="AF206" s="56"/>
      <c r="AG206" s="56"/>
      <c r="AH206" s="56"/>
      <c r="AI206" s="185">
        <v>60</v>
      </c>
      <c r="AJ206" s="69"/>
      <c r="AK206" s="48"/>
      <c r="AL206" s="48"/>
      <c r="AM206" s="45"/>
      <c r="AN206" s="45"/>
      <c r="AO206" s="45"/>
      <c r="AP206" s="45"/>
      <c r="AQ206" s="45"/>
      <c r="AR206" s="45"/>
      <c r="AS206" s="45"/>
      <c r="AT206" s="45"/>
    </row>
    <row r="207" spans="1:46" s="4" customFormat="1" ht="12" x14ac:dyDescent="0.2">
      <c r="A207" s="56" t="s">
        <v>152</v>
      </c>
      <c r="B207" s="56"/>
      <c r="C207" s="56"/>
      <c r="D207" s="667"/>
      <c r="E207" s="667"/>
      <c r="F207" s="667"/>
      <c r="G207" s="667"/>
      <c r="H207" s="667"/>
      <c r="I207" s="667"/>
      <c r="J207" s="667"/>
      <c r="K207" s="667"/>
      <c r="L207" s="667"/>
      <c r="M207" s="56" t="s">
        <v>133</v>
      </c>
      <c r="N207" s="56"/>
      <c r="O207" s="56"/>
      <c r="P207" s="56"/>
      <c r="Q207" s="56"/>
      <c r="R207" s="56"/>
      <c r="S207" s="56"/>
      <c r="T207" s="56"/>
      <c r="U207" s="56"/>
      <c r="V207" s="56"/>
      <c r="W207" s="56"/>
      <c r="X207" s="56"/>
      <c r="Y207" s="56" t="s">
        <v>430</v>
      </c>
      <c r="Z207" s="56"/>
      <c r="AA207" s="56"/>
      <c r="AB207" s="56"/>
      <c r="AC207" s="56"/>
      <c r="AD207" s="56"/>
      <c r="AE207" s="56"/>
      <c r="AF207" s="56"/>
      <c r="AG207" s="56"/>
      <c r="AH207" s="56"/>
      <c r="AI207" s="185">
        <v>60</v>
      </c>
      <c r="AJ207" s="69"/>
      <c r="AK207" s="48"/>
      <c r="AL207" s="48"/>
      <c r="AM207" s="45"/>
      <c r="AN207" s="45"/>
      <c r="AO207" s="45"/>
      <c r="AP207" s="45"/>
      <c r="AQ207" s="45"/>
      <c r="AR207" s="45"/>
      <c r="AS207" s="45"/>
      <c r="AT207" s="45"/>
    </row>
    <row r="208" spans="1:46" s="4" customFormat="1" ht="12" x14ac:dyDescent="0.2">
      <c r="A208" s="56" t="s">
        <v>153</v>
      </c>
      <c r="B208" s="56"/>
      <c r="C208" s="56"/>
      <c r="D208" s="672" t="s">
        <v>583</v>
      </c>
      <c r="E208" s="672"/>
      <c r="F208" s="672"/>
      <c r="G208" s="672"/>
      <c r="H208" s="672"/>
      <c r="I208" s="672"/>
      <c r="J208" s="672"/>
      <c r="K208" s="672"/>
      <c r="L208" s="672"/>
      <c r="M208" s="56" t="s">
        <v>43</v>
      </c>
      <c r="N208" s="56"/>
      <c r="O208" s="56"/>
      <c r="P208" s="56"/>
      <c r="Q208" s="56"/>
      <c r="R208" s="56"/>
      <c r="S208" s="56"/>
      <c r="T208" s="56"/>
      <c r="U208" s="56"/>
      <c r="V208" s="56"/>
      <c r="W208" s="56"/>
      <c r="X208" s="56"/>
      <c r="Y208" s="675" t="s">
        <v>431</v>
      </c>
      <c r="Z208" s="675"/>
      <c r="AA208" s="675"/>
      <c r="AB208" s="675"/>
      <c r="AC208" s="675"/>
      <c r="AD208" s="675"/>
      <c r="AE208" s="675"/>
      <c r="AF208" s="675"/>
      <c r="AG208" s="675"/>
      <c r="AH208" s="675"/>
      <c r="AI208" s="185">
        <v>30</v>
      </c>
      <c r="AJ208" s="69"/>
      <c r="AK208" s="48"/>
      <c r="AL208" s="48"/>
      <c r="AM208" s="45"/>
      <c r="AN208" s="45"/>
      <c r="AO208" s="45"/>
      <c r="AP208" s="45"/>
      <c r="AQ208" s="45"/>
      <c r="AR208" s="45"/>
      <c r="AS208" s="45"/>
      <c r="AT208" s="45"/>
    </row>
    <row r="209" spans="1:46" s="4" customFormat="1" ht="12" x14ac:dyDescent="0.2">
      <c r="A209" s="56" t="s">
        <v>154</v>
      </c>
      <c r="B209" s="56"/>
      <c r="C209" s="56"/>
      <c r="D209" s="672"/>
      <c r="E209" s="672"/>
      <c r="F209" s="672"/>
      <c r="G209" s="672"/>
      <c r="H209" s="672"/>
      <c r="I209" s="672"/>
      <c r="J209" s="672"/>
      <c r="K209" s="672"/>
      <c r="L209" s="672"/>
      <c r="M209" s="56" t="s">
        <v>42</v>
      </c>
      <c r="N209" s="56"/>
      <c r="O209" s="56"/>
      <c r="P209" s="56"/>
      <c r="Q209" s="56"/>
      <c r="R209" s="56"/>
      <c r="S209" s="56"/>
      <c r="T209" s="56"/>
      <c r="U209" s="56"/>
      <c r="V209" s="56"/>
      <c r="W209" s="56"/>
      <c r="X209" s="56"/>
      <c r="Y209" s="676"/>
      <c r="Z209" s="676"/>
      <c r="AA209" s="676"/>
      <c r="AB209" s="676"/>
      <c r="AC209" s="676"/>
      <c r="AD209" s="676"/>
      <c r="AE209" s="676"/>
      <c r="AF209" s="676"/>
      <c r="AG209" s="676"/>
      <c r="AH209" s="676"/>
      <c r="AI209" s="185">
        <v>30</v>
      </c>
      <c r="AJ209" s="69"/>
      <c r="AK209" s="48"/>
      <c r="AL209" s="48"/>
      <c r="AM209" s="45"/>
      <c r="AN209" s="45"/>
      <c r="AO209" s="45"/>
      <c r="AP209" s="45"/>
      <c r="AQ209" s="45"/>
      <c r="AR209" s="45"/>
      <c r="AS209" s="45"/>
      <c r="AT209" s="45"/>
    </row>
    <row r="210" spans="1:46" s="4" customFormat="1" ht="12" x14ac:dyDescent="0.2">
      <c r="A210" s="56" t="s">
        <v>155</v>
      </c>
      <c r="B210" s="56"/>
      <c r="C210" s="56"/>
      <c r="D210" s="672"/>
      <c r="E210" s="672"/>
      <c r="F210" s="672"/>
      <c r="G210" s="672"/>
      <c r="H210" s="672"/>
      <c r="I210" s="672"/>
      <c r="J210" s="672"/>
      <c r="K210" s="672"/>
      <c r="L210" s="672"/>
      <c r="M210" s="56" t="s">
        <v>44</v>
      </c>
      <c r="N210" s="56"/>
      <c r="O210" s="56"/>
      <c r="P210" s="56"/>
      <c r="Q210" s="56"/>
      <c r="R210" s="56"/>
      <c r="S210" s="56"/>
      <c r="T210" s="56"/>
      <c r="U210" s="56"/>
      <c r="V210" s="56"/>
      <c r="W210" s="56"/>
      <c r="X210" s="56"/>
      <c r="Y210" s="676"/>
      <c r="Z210" s="676"/>
      <c r="AA210" s="676"/>
      <c r="AB210" s="676"/>
      <c r="AC210" s="676"/>
      <c r="AD210" s="676"/>
      <c r="AE210" s="676"/>
      <c r="AF210" s="676"/>
      <c r="AG210" s="676"/>
      <c r="AH210" s="676"/>
      <c r="AI210" s="185">
        <v>30</v>
      </c>
      <c r="AJ210" s="69"/>
      <c r="AK210" s="48"/>
      <c r="AL210" s="48"/>
      <c r="AM210" s="45"/>
      <c r="AN210" s="45"/>
      <c r="AO210" s="45"/>
      <c r="AP210" s="45"/>
      <c r="AQ210" s="45"/>
      <c r="AR210" s="45"/>
      <c r="AS210" s="45"/>
      <c r="AT210" s="45"/>
    </row>
    <row r="211" spans="1:46" s="4" customFormat="1" ht="12" x14ac:dyDescent="0.2">
      <c r="A211" s="56" t="s">
        <v>156</v>
      </c>
      <c r="B211" s="56"/>
      <c r="C211" s="56"/>
      <c r="D211" s="672"/>
      <c r="E211" s="672"/>
      <c r="F211" s="672"/>
      <c r="G211" s="672"/>
      <c r="H211" s="672"/>
      <c r="I211" s="672"/>
      <c r="J211" s="672"/>
      <c r="K211" s="672"/>
      <c r="L211" s="672"/>
      <c r="M211" s="56" t="s">
        <v>41</v>
      </c>
      <c r="N211" s="56"/>
      <c r="O211" s="56"/>
      <c r="P211" s="56"/>
      <c r="Q211" s="56"/>
      <c r="R211" s="56"/>
      <c r="S211" s="56"/>
      <c r="T211" s="56"/>
      <c r="U211" s="56"/>
      <c r="V211" s="56"/>
      <c r="W211" s="56"/>
      <c r="X211" s="56"/>
      <c r="Y211" s="677"/>
      <c r="Z211" s="677"/>
      <c r="AA211" s="677"/>
      <c r="AB211" s="677"/>
      <c r="AC211" s="677"/>
      <c r="AD211" s="677"/>
      <c r="AE211" s="677"/>
      <c r="AF211" s="677"/>
      <c r="AG211" s="677"/>
      <c r="AH211" s="677"/>
      <c r="AI211" s="185">
        <v>50</v>
      </c>
      <c r="AJ211" s="69"/>
      <c r="AK211" s="48"/>
      <c r="AL211" s="48"/>
      <c r="AM211" s="45"/>
      <c r="AN211" s="45"/>
      <c r="AO211" s="45"/>
      <c r="AP211" s="45"/>
      <c r="AQ211" s="45"/>
      <c r="AR211" s="45"/>
      <c r="AS211" s="45"/>
      <c r="AT211" s="45"/>
    </row>
    <row r="212" spans="1:46" s="4" customFormat="1" ht="12" customHeight="1" x14ac:dyDescent="0.2">
      <c r="A212" s="56" t="s">
        <v>157</v>
      </c>
      <c r="B212" s="56"/>
      <c r="C212" s="56"/>
      <c r="D212" s="667" t="s">
        <v>584</v>
      </c>
      <c r="E212" s="667"/>
      <c r="F212" s="667"/>
      <c r="G212" s="667"/>
      <c r="H212" s="667"/>
      <c r="I212" s="667"/>
      <c r="J212" s="667"/>
      <c r="K212" s="667"/>
      <c r="L212" s="667"/>
      <c r="M212" s="56" t="s">
        <v>40</v>
      </c>
      <c r="N212" s="56"/>
      <c r="O212" s="56"/>
      <c r="P212" s="56"/>
      <c r="Q212" s="56"/>
      <c r="R212" s="56"/>
      <c r="S212" s="56"/>
      <c r="T212" s="56"/>
      <c r="U212" s="56"/>
      <c r="V212" s="56"/>
      <c r="W212" s="56"/>
      <c r="X212" s="56"/>
      <c r="Y212" s="56" t="s">
        <v>433</v>
      </c>
      <c r="Z212" s="56"/>
      <c r="AA212" s="56"/>
      <c r="AB212" s="56"/>
      <c r="AC212" s="56"/>
      <c r="AD212" s="56"/>
      <c r="AE212" s="56"/>
      <c r="AF212" s="56"/>
      <c r="AG212" s="56"/>
      <c r="AH212" s="56"/>
      <c r="AI212" s="185">
        <v>40</v>
      </c>
      <c r="AJ212" s="69"/>
      <c r="AK212" s="48"/>
      <c r="AL212" s="48"/>
      <c r="AM212" s="45"/>
      <c r="AN212" s="45"/>
      <c r="AO212" s="45"/>
      <c r="AP212" s="45"/>
      <c r="AQ212" s="45"/>
      <c r="AR212" s="45"/>
      <c r="AS212" s="45"/>
      <c r="AT212" s="45"/>
    </row>
    <row r="213" spans="1:46" s="4" customFormat="1" ht="12" x14ac:dyDescent="0.2">
      <c r="A213" s="56" t="s">
        <v>158</v>
      </c>
      <c r="B213" s="56"/>
      <c r="C213" s="56"/>
      <c r="D213" s="667"/>
      <c r="E213" s="667"/>
      <c r="F213" s="667"/>
      <c r="G213" s="667"/>
      <c r="H213" s="667"/>
      <c r="I213" s="667"/>
      <c r="J213" s="667"/>
      <c r="K213" s="667"/>
      <c r="L213" s="667"/>
      <c r="M213" s="56" t="s">
        <v>46</v>
      </c>
      <c r="N213" s="56"/>
      <c r="O213" s="56"/>
      <c r="P213" s="56"/>
      <c r="Q213" s="56"/>
      <c r="R213" s="56"/>
      <c r="S213" s="56"/>
      <c r="T213" s="56"/>
      <c r="U213" s="56"/>
      <c r="V213" s="56"/>
      <c r="W213" s="56"/>
      <c r="X213" s="56"/>
      <c r="Y213" s="56" t="s">
        <v>432</v>
      </c>
      <c r="Z213" s="56"/>
      <c r="AA213" s="56"/>
      <c r="AB213" s="56"/>
      <c r="AC213" s="56"/>
      <c r="AD213" s="56"/>
      <c r="AE213" s="56"/>
      <c r="AF213" s="56"/>
      <c r="AG213" s="56"/>
      <c r="AH213" s="56"/>
      <c r="AI213" s="185">
        <v>35</v>
      </c>
      <c r="AJ213" s="69"/>
      <c r="AK213" s="48"/>
      <c r="AL213" s="48"/>
      <c r="AM213" s="45"/>
      <c r="AN213" s="45"/>
      <c r="AO213" s="45"/>
      <c r="AP213" s="45"/>
      <c r="AQ213" s="45"/>
      <c r="AR213" s="45"/>
      <c r="AS213" s="45"/>
      <c r="AT213" s="45"/>
    </row>
    <row r="214" spans="1:46" s="4" customFormat="1" ht="12" x14ac:dyDescent="0.2">
      <c r="A214" s="56" t="s">
        <v>159</v>
      </c>
      <c r="B214" s="56"/>
      <c r="C214" s="56"/>
      <c r="D214" s="667"/>
      <c r="E214" s="667"/>
      <c r="F214" s="667"/>
      <c r="G214" s="667"/>
      <c r="H214" s="667"/>
      <c r="I214" s="667"/>
      <c r="J214" s="667"/>
      <c r="K214" s="667"/>
      <c r="L214" s="667"/>
      <c r="M214" s="56" t="s">
        <v>45</v>
      </c>
      <c r="N214" s="56"/>
      <c r="O214" s="56"/>
      <c r="P214" s="56"/>
      <c r="Q214" s="56"/>
      <c r="R214" s="56"/>
      <c r="S214" s="56"/>
      <c r="T214" s="56"/>
      <c r="U214" s="56"/>
      <c r="V214" s="56"/>
      <c r="W214" s="56"/>
      <c r="X214" s="56"/>
      <c r="Y214" s="56" t="s">
        <v>432</v>
      </c>
      <c r="Z214" s="56"/>
      <c r="AA214" s="56"/>
      <c r="AB214" s="56"/>
      <c r="AC214" s="56"/>
      <c r="AD214" s="56"/>
      <c r="AE214" s="56"/>
      <c r="AF214" s="56"/>
      <c r="AG214" s="56"/>
      <c r="AH214" s="56"/>
      <c r="AI214" s="185">
        <v>35</v>
      </c>
      <c r="AJ214" s="69"/>
      <c r="AK214" s="48"/>
      <c r="AL214" s="48"/>
      <c r="AM214" s="45"/>
      <c r="AN214" s="45"/>
      <c r="AO214" s="45"/>
      <c r="AP214" s="45"/>
      <c r="AQ214" s="45"/>
      <c r="AR214" s="45"/>
      <c r="AS214" s="45"/>
      <c r="AT214" s="45"/>
    </row>
    <row r="215" spans="1:46" s="214" customFormat="1" ht="12" x14ac:dyDescent="0.2">
      <c r="A215" s="56" t="s">
        <v>160</v>
      </c>
      <c r="B215" s="56"/>
      <c r="C215" s="56"/>
      <c r="D215" s="667"/>
      <c r="E215" s="667"/>
      <c r="F215" s="667"/>
      <c r="G215" s="667"/>
      <c r="H215" s="667"/>
      <c r="I215" s="667"/>
      <c r="J215" s="667"/>
      <c r="K215" s="667"/>
      <c r="L215" s="667"/>
      <c r="M215" s="56" t="s">
        <v>429</v>
      </c>
      <c r="N215" s="56"/>
      <c r="O215" s="56"/>
      <c r="P215" s="56"/>
      <c r="Q215" s="56"/>
      <c r="R215" s="56"/>
      <c r="S215" s="56"/>
      <c r="T215" s="56"/>
      <c r="U215" s="56"/>
      <c r="V215" s="56"/>
      <c r="W215" s="56"/>
      <c r="X215" s="56"/>
      <c r="Y215" s="56" t="s">
        <v>434</v>
      </c>
      <c r="Z215" s="56"/>
      <c r="AA215" s="56"/>
      <c r="AB215" s="56"/>
      <c r="AC215" s="56"/>
      <c r="AD215" s="56"/>
      <c r="AE215" s="56"/>
      <c r="AF215" s="56"/>
      <c r="AG215" s="56"/>
      <c r="AH215" s="56"/>
      <c r="AI215" s="185">
        <v>50</v>
      </c>
      <c r="AJ215" s="69"/>
      <c r="AK215" s="48"/>
      <c r="AL215" s="48"/>
      <c r="AM215" s="45"/>
      <c r="AN215" s="45"/>
      <c r="AO215" s="45"/>
      <c r="AP215" s="45"/>
      <c r="AQ215" s="45"/>
      <c r="AR215" s="45"/>
      <c r="AS215" s="45"/>
      <c r="AT215" s="45"/>
    </row>
    <row r="216" spans="1:46" s="215" customFormat="1" ht="13.5" customHeight="1" x14ac:dyDescent="0.25">
      <c r="A216" s="56" t="s">
        <v>161</v>
      </c>
      <c r="B216" s="56"/>
      <c r="C216" s="56"/>
      <c r="D216" s="667" t="s">
        <v>639</v>
      </c>
      <c r="E216" s="667"/>
      <c r="F216" s="667"/>
      <c r="G216" s="667"/>
      <c r="H216" s="667"/>
      <c r="I216" s="667"/>
      <c r="J216" s="667"/>
      <c r="K216" s="667"/>
      <c r="L216" s="667"/>
      <c r="M216" s="56" t="s">
        <v>47</v>
      </c>
      <c r="N216" s="56"/>
      <c r="O216" s="56"/>
      <c r="P216" s="56"/>
      <c r="Q216" s="56"/>
      <c r="R216" s="56"/>
      <c r="S216" s="56"/>
      <c r="T216" s="56"/>
      <c r="U216" s="56"/>
      <c r="V216" s="56"/>
      <c r="W216" s="56"/>
      <c r="X216" s="56"/>
      <c r="Y216" s="56"/>
      <c r="Z216" s="56"/>
      <c r="AA216" s="56"/>
      <c r="AB216" s="56"/>
      <c r="AC216" s="56"/>
      <c r="AD216" s="56"/>
      <c r="AE216" s="56"/>
      <c r="AF216" s="56"/>
      <c r="AG216" s="56"/>
      <c r="AH216" s="56"/>
      <c r="AI216" s="185">
        <v>25</v>
      </c>
      <c r="AJ216" s="69"/>
      <c r="AK216" s="48"/>
      <c r="AL216" s="48"/>
      <c r="AM216" s="45"/>
      <c r="AN216" s="45"/>
      <c r="AO216" s="45"/>
      <c r="AP216" s="45"/>
      <c r="AQ216" s="45"/>
      <c r="AR216" s="45"/>
      <c r="AS216" s="45"/>
      <c r="AT216" s="45"/>
    </row>
    <row r="217" spans="1:46" s="4" customFormat="1" ht="12" customHeight="1" x14ac:dyDescent="0.2">
      <c r="A217" s="59" t="s">
        <v>162</v>
      </c>
      <c r="B217" s="59"/>
      <c r="C217" s="59"/>
      <c r="D217" s="668"/>
      <c r="E217" s="668"/>
      <c r="F217" s="668"/>
      <c r="G217" s="668"/>
      <c r="H217" s="668"/>
      <c r="I217" s="668"/>
      <c r="J217" s="668"/>
      <c r="K217" s="668"/>
      <c r="L217" s="668"/>
      <c r="M217" s="59" t="s">
        <v>48</v>
      </c>
      <c r="N217" s="59"/>
      <c r="O217" s="59"/>
      <c r="P217" s="59"/>
      <c r="Q217" s="59"/>
      <c r="R217" s="59"/>
      <c r="S217" s="59"/>
      <c r="T217" s="59"/>
      <c r="U217" s="59"/>
      <c r="V217" s="59"/>
      <c r="W217" s="59"/>
      <c r="X217" s="59"/>
      <c r="Y217" s="59"/>
      <c r="Z217" s="59"/>
      <c r="AA217" s="59"/>
      <c r="AB217" s="59"/>
      <c r="AC217" s="59"/>
      <c r="AD217" s="59"/>
      <c r="AE217" s="59"/>
      <c r="AF217" s="59"/>
      <c r="AG217" s="59"/>
      <c r="AH217" s="59"/>
      <c r="AI217" s="186">
        <v>30</v>
      </c>
      <c r="AJ217" s="69"/>
      <c r="AK217" s="48"/>
      <c r="AL217" s="48"/>
      <c r="AM217" s="45"/>
      <c r="AN217" s="45"/>
      <c r="AO217" s="45"/>
      <c r="AP217" s="45"/>
      <c r="AQ217" s="45"/>
      <c r="AR217" s="45"/>
      <c r="AS217" s="45"/>
      <c r="AT217" s="45"/>
    </row>
    <row r="218" spans="1:46" s="4" customFormat="1" ht="12" x14ac:dyDescent="0.2">
      <c r="T218" s="6"/>
      <c r="AI218" s="47"/>
      <c r="AJ218" s="47"/>
      <c r="AK218" s="109"/>
      <c r="AL218" s="109"/>
      <c r="AM218" s="45"/>
      <c r="AN218" s="45"/>
      <c r="AO218" s="45"/>
      <c r="AP218" s="45"/>
      <c r="AQ218" s="45"/>
      <c r="AR218" s="45"/>
      <c r="AS218" s="45"/>
      <c r="AT218" s="45"/>
    </row>
    <row r="219" spans="1:46" s="1" customFormat="1" ht="16.5" x14ac:dyDescent="0.3">
      <c r="A219" s="28" t="s">
        <v>259</v>
      </c>
      <c r="B219" s="29"/>
      <c r="C219" s="29"/>
      <c r="D219" s="29"/>
      <c r="E219" s="29"/>
      <c r="F219" s="29"/>
      <c r="G219" s="29"/>
      <c r="H219" s="29"/>
      <c r="I219" s="29"/>
      <c r="J219" s="29"/>
      <c r="K219" s="29"/>
      <c r="L219" s="29"/>
      <c r="M219" s="29"/>
      <c r="N219" s="29"/>
      <c r="O219" s="29"/>
      <c r="P219" s="29"/>
      <c r="Q219" s="29"/>
      <c r="R219" s="29"/>
      <c r="S219" s="29"/>
      <c r="T219" s="30"/>
      <c r="U219" s="29"/>
      <c r="V219" s="29"/>
      <c r="W219" s="29"/>
      <c r="X219" s="29"/>
      <c r="Y219" s="31"/>
      <c r="Z219" s="31"/>
      <c r="AA219" s="31"/>
      <c r="AB219" s="31"/>
      <c r="AC219" s="29"/>
      <c r="AD219" s="29"/>
      <c r="AE219" s="31"/>
      <c r="AF219" s="31"/>
      <c r="AG219" s="29"/>
      <c r="AH219" s="29"/>
      <c r="AI219" s="50"/>
      <c r="AJ219" s="50"/>
      <c r="AK219" s="103"/>
      <c r="AL219" s="103"/>
      <c r="AM219" s="104"/>
      <c r="AN219" s="104"/>
      <c r="AO219" s="104"/>
      <c r="AP219" s="104"/>
      <c r="AQ219" s="104"/>
      <c r="AR219" s="104"/>
      <c r="AS219" s="104"/>
      <c r="AT219" s="104"/>
    </row>
    <row r="220" spans="1:46" s="1" customFormat="1" ht="17.25" thickBot="1" x14ac:dyDescent="0.35">
      <c r="A220" s="66" t="s">
        <v>33</v>
      </c>
      <c r="B220" s="66"/>
      <c r="C220" s="66"/>
      <c r="D220" s="66" t="s">
        <v>34</v>
      </c>
      <c r="E220" s="66"/>
      <c r="F220" s="66"/>
      <c r="G220" s="66"/>
      <c r="H220" s="66"/>
      <c r="I220" s="66"/>
      <c r="J220" s="66"/>
      <c r="K220" s="66"/>
      <c r="L220" s="66"/>
      <c r="M220" s="66" t="s">
        <v>228</v>
      </c>
      <c r="N220" s="66"/>
      <c r="O220" s="66"/>
      <c r="P220" s="66"/>
      <c r="Q220" s="66"/>
      <c r="R220" s="66"/>
      <c r="S220" s="66"/>
      <c r="T220" s="66"/>
      <c r="U220" s="66"/>
      <c r="V220" s="66"/>
      <c r="W220" s="66"/>
      <c r="X220" s="66"/>
      <c r="Y220" s="66" t="s">
        <v>441</v>
      </c>
      <c r="Z220" s="66"/>
      <c r="AA220" s="66"/>
      <c r="AB220" s="66"/>
      <c r="AC220" s="66"/>
      <c r="AD220" s="66"/>
      <c r="AE220" s="66"/>
      <c r="AF220" s="66"/>
      <c r="AG220" s="66"/>
      <c r="AH220" s="66"/>
      <c r="AI220" s="67" t="s">
        <v>35</v>
      </c>
      <c r="AJ220" s="70"/>
      <c r="AK220" s="106"/>
      <c r="AL220" s="106"/>
      <c r="AM220" s="54"/>
      <c r="AN220" s="54"/>
      <c r="AO220" s="54"/>
      <c r="AP220" s="54"/>
      <c r="AQ220" s="54"/>
      <c r="AR220" s="54"/>
      <c r="AS220" s="54"/>
      <c r="AT220" s="54"/>
    </row>
    <row r="221" spans="1:46" s="4" customFormat="1" ht="12" x14ac:dyDescent="0.2">
      <c r="A221" s="64" t="s">
        <v>163</v>
      </c>
      <c r="B221" s="64"/>
      <c r="C221" s="64"/>
      <c r="D221" s="670" t="s">
        <v>49</v>
      </c>
      <c r="E221" s="670"/>
      <c r="F221" s="670"/>
      <c r="G221" s="670"/>
      <c r="H221" s="670"/>
      <c r="I221" s="670"/>
      <c r="J221" s="670"/>
      <c r="K221" s="670"/>
      <c r="L221" s="670"/>
      <c r="M221" s="64" t="s">
        <v>50</v>
      </c>
      <c r="N221" s="64"/>
      <c r="O221" s="64"/>
      <c r="P221" s="64"/>
      <c r="Q221" s="64"/>
      <c r="R221" s="64"/>
      <c r="S221" s="64"/>
      <c r="T221" s="64"/>
      <c r="U221" s="64"/>
      <c r="V221" s="64"/>
      <c r="W221" s="64"/>
      <c r="X221" s="64"/>
      <c r="Y221" s="64"/>
      <c r="Z221" s="64"/>
      <c r="AA221" s="64"/>
      <c r="AB221" s="64"/>
      <c r="AC221" s="64"/>
      <c r="AD221" s="64"/>
      <c r="AE221" s="64"/>
      <c r="AF221" s="64"/>
      <c r="AG221" s="64"/>
      <c r="AH221" s="64"/>
      <c r="AI221" s="184">
        <v>10</v>
      </c>
      <c r="AJ221" s="69"/>
      <c r="AK221" s="48"/>
      <c r="AL221" s="48"/>
      <c r="AM221" s="45"/>
      <c r="AN221" s="45"/>
      <c r="AO221" s="45"/>
      <c r="AP221" s="45"/>
      <c r="AQ221" s="45"/>
      <c r="AR221" s="45"/>
      <c r="AS221" s="45"/>
      <c r="AT221" s="45"/>
    </row>
    <row r="222" spans="1:46" s="4" customFormat="1" ht="25.35" customHeight="1" x14ac:dyDescent="0.2">
      <c r="A222" s="56" t="s">
        <v>164</v>
      </c>
      <c r="B222" s="56"/>
      <c r="C222" s="56"/>
      <c r="D222" s="667" t="s">
        <v>51</v>
      </c>
      <c r="E222" s="667"/>
      <c r="F222" s="667"/>
      <c r="G222" s="667"/>
      <c r="H222" s="667"/>
      <c r="I222" s="667"/>
      <c r="J222" s="667"/>
      <c r="K222" s="667"/>
      <c r="L222" s="667"/>
      <c r="M222" s="56" t="s">
        <v>436</v>
      </c>
      <c r="N222" s="56"/>
      <c r="O222" s="56"/>
      <c r="P222" s="56"/>
      <c r="Q222" s="56"/>
      <c r="R222" s="56"/>
      <c r="S222" s="56"/>
      <c r="T222" s="56"/>
      <c r="U222" s="56"/>
      <c r="V222" s="56"/>
      <c r="W222" s="56"/>
      <c r="X222" s="56"/>
      <c r="Y222" s="661" t="s">
        <v>435</v>
      </c>
      <c r="Z222" s="661"/>
      <c r="AA222" s="661"/>
      <c r="AB222" s="661"/>
      <c r="AC222" s="661"/>
      <c r="AD222" s="661"/>
      <c r="AE222" s="661"/>
      <c r="AF222" s="661"/>
      <c r="AG222" s="661"/>
      <c r="AH222" s="661"/>
      <c r="AI222" s="185">
        <v>40</v>
      </c>
      <c r="AJ222" s="69"/>
      <c r="AK222" s="48"/>
      <c r="AL222" s="48"/>
      <c r="AM222" s="45"/>
      <c r="AN222" s="45"/>
      <c r="AO222" s="45"/>
      <c r="AP222" s="45"/>
      <c r="AQ222" s="45"/>
      <c r="AR222" s="45"/>
      <c r="AS222" s="45"/>
      <c r="AT222" s="45"/>
    </row>
    <row r="223" spans="1:46" s="4" customFormat="1" ht="25.35" customHeight="1" x14ac:dyDescent="0.2">
      <c r="A223" s="56" t="s">
        <v>165</v>
      </c>
      <c r="B223" s="56"/>
      <c r="C223" s="56"/>
      <c r="D223" s="667"/>
      <c r="E223" s="667"/>
      <c r="F223" s="667"/>
      <c r="G223" s="667"/>
      <c r="H223" s="667"/>
      <c r="I223" s="667"/>
      <c r="J223" s="667"/>
      <c r="K223" s="667"/>
      <c r="L223" s="667"/>
      <c r="M223" s="56" t="s">
        <v>437</v>
      </c>
      <c r="N223" s="56"/>
      <c r="O223" s="56"/>
      <c r="P223" s="56"/>
      <c r="Q223" s="56"/>
      <c r="R223" s="56"/>
      <c r="S223" s="56"/>
      <c r="T223" s="56"/>
      <c r="U223" s="56"/>
      <c r="V223" s="56"/>
      <c r="W223" s="56"/>
      <c r="X223" s="56"/>
      <c r="Y223" s="661" t="s">
        <v>435</v>
      </c>
      <c r="Z223" s="661"/>
      <c r="AA223" s="661"/>
      <c r="AB223" s="661"/>
      <c r="AC223" s="661"/>
      <c r="AD223" s="661"/>
      <c r="AE223" s="661"/>
      <c r="AF223" s="661"/>
      <c r="AG223" s="661"/>
      <c r="AH223" s="661"/>
      <c r="AI223" s="185">
        <v>30</v>
      </c>
      <c r="AJ223" s="69"/>
      <c r="AK223" s="48"/>
      <c r="AL223" s="48"/>
      <c r="AM223" s="45"/>
      <c r="AN223" s="45"/>
      <c r="AO223" s="45"/>
      <c r="AP223" s="45"/>
      <c r="AQ223" s="45"/>
      <c r="AR223" s="45"/>
      <c r="AS223" s="45"/>
      <c r="AT223" s="45"/>
    </row>
    <row r="224" spans="1:46" s="214" customFormat="1" ht="25.35" customHeight="1" x14ac:dyDescent="0.2">
      <c r="A224" s="56" t="s">
        <v>166</v>
      </c>
      <c r="B224" s="56"/>
      <c r="C224" s="56"/>
      <c r="D224" s="667"/>
      <c r="E224" s="667"/>
      <c r="F224" s="667"/>
      <c r="G224" s="667"/>
      <c r="H224" s="667"/>
      <c r="I224" s="667"/>
      <c r="J224" s="667"/>
      <c r="K224" s="667"/>
      <c r="L224" s="667"/>
      <c r="M224" s="56" t="s">
        <v>438</v>
      </c>
      <c r="N224" s="56"/>
      <c r="O224" s="56"/>
      <c r="P224" s="56"/>
      <c r="Q224" s="56"/>
      <c r="R224" s="56"/>
      <c r="S224" s="56"/>
      <c r="T224" s="56"/>
      <c r="U224" s="56"/>
      <c r="V224" s="56"/>
      <c r="W224" s="56"/>
      <c r="X224" s="56"/>
      <c r="Y224" s="661" t="s">
        <v>439</v>
      </c>
      <c r="Z224" s="661"/>
      <c r="AA224" s="661"/>
      <c r="AB224" s="661"/>
      <c r="AC224" s="661"/>
      <c r="AD224" s="661"/>
      <c r="AE224" s="661"/>
      <c r="AF224" s="661"/>
      <c r="AG224" s="661"/>
      <c r="AH224" s="661"/>
      <c r="AI224" s="185">
        <v>20</v>
      </c>
      <c r="AJ224" s="69"/>
      <c r="AK224" s="48"/>
      <c r="AL224" s="48"/>
      <c r="AM224" s="45"/>
      <c r="AN224" s="45"/>
      <c r="AO224" s="45"/>
      <c r="AP224" s="45"/>
      <c r="AQ224" s="45"/>
      <c r="AR224" s="45"/>
      <c r="AS224" s="45"/>
      <c r="AT224" s="45"/>
    </row>
    <row r="225" spans="1:46" s="215" customFormat="1" ht="25.35" customHeight="1" x14ac:dyDescent="0.25">
      <c r="A225" s="56" t="s">
        <v>167</v>
      </c>
      <c r="B225" s="56"/>
      <c r="C225" s="56"/>
      <c r="D225" s="667" t="s">
        <v>52</v>
      </c>
      <c r="E225" s="667"/>
      <c r="F225" s="667"/>
      <c r="G225" s="667"/>
      <c r="H225" s="667"/>
      <c r="I225" s="667"/>
      <c r="J225" s="667"/>
      <c r="K225" s="667"/>
      <c r="L225" s="667"/>
      <c r="M225" s="56" t="s">
        <v>53</v>
      </c>
      <c r="N225" s="56"/>
      <c r="O225" s="56"/>
      <c r="P225" s="56"/>
      <c r="Q225" s="56"/>
      <c r="R225" s="56"/>
      <c r="S225" s="56"/>
      <c r="T225" s="56"/>
      <c r="U225" s="56"/>
      <c r="V225" s="56"/>
      <c r="W225" s="56"/>
      <c r="X225" s="56"/>
      <c r="Y225" s="661" t="s">
        <v>439</v>
      </c>
      <c r="Z225" s="661"/>
      <c r="AA225" s="661"/>
      <c r="AB225" s="661"/>
      <c r="AC225" s="661"/>
      <c r="AD225" s="661"/>
      <c r="AE225" s="661"/>
      <c r="AF225" s="661"/>
      <c r="AG225" s="661"/>
      <c r="AH225" s="661"/>
      <c r="AI225" s="185">
        <v>60</v>
      </c>
      <c r="AJ225" s="69"/>
      <c r="AK225" s="48"/>
      <c r="AL225" s="48"/>
      <c r="AM225" s="45"/>
      <c r="AN225" s="45"/>
      <c r="AO225" s="45"/>
      <c r="AP225" s="45"/>
      <c r="AQ225" s="45"/>
      <c r="AR225" s="45"/>
      <c r="AS225" s="45"/>
      <c r="AT225" s="45"/>
    </row>
    <row r="226" spans="1:46" s="4" customFormat="1" ht="25.35" customHeight="1" x14ac:dyDescent="0.2">
      <c r="A226" s="59" t="s">
        <v>168</v>
      </c>
      <c r="B226" s="59"/>
      <c r="C226" s="59"/>
      <c r="D226" s="668"/>
      <c r="E226" s="668"/>
      <c r="F226" s="668"/>
      <c r="G226" s="668"/>
      <c r="H226" s="668"/>
      <c r="I226" s="668"/>
      <c r="J226" s="668"/>
      <c r="K226" s="668"/>
      <c r="L226" s="668"/>
      <c r="M226" s="59" t="s">
        <v>54</v>
      </c>
      <c r="N226" s="59"/>
      <c r="O226" s="59"/>
      <c r="P226" s="59"/>
      <c r="Q226" s="59"/>
      <c r="R226" s="59"/>
      <c r="S226" s="59"/>
      <c r="T226" s="59"/>
      <c r="U226" s="59"/>
      <c r="V226" s="59"/>
      <c r="W226" s="59"/>
      <c r="X226" s="59"/>
      <c r="Y226" s="675" t="s">
        <v>440</v>
      </c>
      <c r="Z226" s="675"/>
      <c r="AA226" s="675"/>
      <c r="AB226" s="675"/>
      <c r="AC226" s="675"/>
      <c r="AD226" s="675"/>
      <c r="AE226" s="675"/>
      <c r="AF226" s="675"/>
      <c r="AG226" s="675"/>
      <c r="AH226" s="675"/>
      <c r="AI226" s="186">
        <v>30</v>
      </c>
      <c r="AJ226" s="69"/>
      <c r="AK226" s="48"/>
      <c r="AL226" s="48"/>
      <c r="AM226" s="45"/>
      <c r="AN226" s="45"/>
      <c r="AO226" s="45"/>
      <c r="AP226" s="45"/>
      <c r="AQ226" s="45"/>
      <c r="AR226" s="45"/>
      <c r="AS226" s="45"/>
      <c r="AT226" s="45"/>
    </row>
    <row r="227" spans="1:46" s="4" customFormat="1" ht="12" x14ac:dyDescent="0.2">
      <c r="T227" s="6"/>
      <c r="AI227" s="47"/>
      <c r="AJ227" s="47"/>
      <c r="AK227" s="109"/>
      <c r="AL227" s="109"/>
      <c r="AM227" s="45"/>
      <c r="AN227" s="45"/>
      <c r="AO227" s="45"/>
      <c r="AP227" s="45"/>
      <c r="AQ227" s="45"/>
      <c r="AR227" s="45"/>
      <c r="AS227" s="45"/>
      <c r="AT227" s="45"/>
    </row>
    <row r="228" spans="1:46" s="4" customFormat="1" ht="14.25" customHeight="1" x14ac:dyDescent="0.2">
      <c r="T228" s="6"/>
      <c r="AI228" s="47"/>
      <c r="AJ228" s="47"/>
      <c r="AK228" s="109"/>
      <c r="AL228" s="109"/>
      <c r="AM228" s="45"/>
      <c r="AN228" s="45"/>
      <c r="AO228" s="45"/>
      <c r="AP228" s="45"/>
      <c r="AQ228" s="45"/>
      <c r="AR228" s="45"/>
      <c r="AS228" s="45"/>
      <c r="AT228" s="45"/>
    </row>
    <row r="229" spans="1:46" s="4" customFormat="1" ht="14.25" customHeight="1" x14ac:dyDescent="0.2">
      <c r="T229" s="6"/>
      <c r="AI229" s="47"/>
      <c r="AJ229" s="47"/>
      <c r="AK229" s="109"/>
      <c r="AL229" s="109"/>
      <c r="AM229" s="45"/>
      <c r="AN229" s="45"/>
      <c r="AO229" s="45"/>
      <c r="AP229" s="45"/>
      <c r="AQ229" s="45"/>
      <c r="AR229" s="45"/>
      <c r="AS229" s="45"/>
      <c r="AT229" s="45"/>
    </row>
    <row r="230" spans="1:46" s="4" customFormat="1" ht="14.25" customHeight="1" x14ac:dyDescent="0.2">
      <c r="T230" s="6"/>
      <c r="AI230" s="47"/>
      <c r="AJ230" s="47"/>
      <c r="AK230" s="109"/>
      <c r="AL230" s="109"/>
      <c r="AM230" s="45"/>
      <c r="AN230" s="45"/>
      <c r="AO230" s="45"/>
      <c r="AP230" s="45"/>
      <c r="AQ230" s="45"/>
      <c r="AR230" s="45"/>
      <c r="AS230" s="45"/>
      <c r="AT230" s="45"/>
    </row>
    <row r="231" spans="1:46" s="4" customFormat="1" ht="14.25" customHeight="1" x14ac:dyDescent="0.2">
      <c r="T231" s="6"/>
      <c r="AI231" s="47"/>
      <c r="AJ231" s="47"/>
      <c r="AK231" s="109"/>
      <c r="AL231" s="109"/>
      <c r="AM231" s="45"/>
      <c r="AN231" s="45"/>
      <c r="AO231" s="45"/>
      <c r="AP231" s="45"/>
      <c r="AQ231" s="45"/>
      <c r="AR231" s="45"/>
      <c r="AS231" s="45"/>
      <c r="AT231" s="45"/>
    </row>
    <row r="232" spans="1:46" s="4" customFormat="1" ht="14.25" customHeight="1" x14ac:dyDescent="0.2">
      <c r="T232" s="6"/>
      <c r="AI232" s="47"/>
      <c r="AJ232" s="47"/>
      <c r="AK232" s="109"/>
      <c r="AL232" s="109"/>
      <c r="AM232" s="45"/>
      <c r="AN232" s="45"/>
      <c r="AO232" s="45"/>
      <c r="AP232" s="45"/>
      <c r="AQ232" s="45"/>
      <c r="AR232" s="45"/>
      <c r="AS232" s="45"/>
      <c r="AT232" s="45"/>
    </row>
    <row r="233" spans="1:46" s="204" customFormat="1" ht="20.25" x14ac:dyDescent="0.3">
      <c r="A233" s="2" t="s">
        <v>509</v>
      </c>
      <c r="T233" s="205"/>
      <c r="Y233" s="206"/>
      <c r="Z233" s="206"/>
      <c r="AA233" s="206"/>
      <c r="AB233" s="206"/>
      <c r="AE233" s="206"/>
      <c r="AF233" s="206"/>
      <c r="AI233" s="207"/>
      <c r="AJ233" s="207"/>
      <c r="AK233" s="208"/>
      <c r="AL233" s="208"/>
      <c r="AM233" s="209"/>
      <c r="AN233" s="209"/>
      <c r="AO233" s="209"/>
      <c r="AP233" s="209"/>
      <c r="AQ233" s="209"/>
      <c r="AR233" s="209"/>
      <c r="AS233" s="209"/>
      <c r="AT233" s="209"/>
    </row>
    <row r="234" spans="1:46" s="1" customFormat="1" ht="16.5" x14ac:dyDescent="0.3">
      <c r="A234" s="28" t="s">
        <v>258</v>
      </c>
      <c r="B234" s="29"/>
      <c r="C234" s="29"/>
      <c r="D234" s="29"/>
      <c r="E234" s="29"/>
      <c r="F234" s="29"/>
      <c r="G234" s="29"/>
      <c r="H234" s="29"/>
      <c r="I234" s="29"/>
      <c r="J234" s="29"/>
      <c r="K234" s="29"/>
      <c r="L234" s="29"/>
      <c r="M234" s="29"/>
      <c r="N234" s="29"/>
      <c r="O234" s="29"/>
      <c r="P234" s="29"/>
      <c r="Q234" s="29"/>
      <c r="R234" s="29"/>
      <c r="S234" s="29"/>
      <c r="T234" s="30"/>
      <c r="U234" s="29"/>
      <c r="V234" s="29"/>
      <c r="W234" s="29"/>
      <c r="X234" s="339"/>
      <c r="Y234" s="345"/>
      <c r="Z234" s="726" t="s">
        <v>527</v>
      </c>
      <c r="AA234" s="726"/>
      <c r="AB234" s="726"/>
      <c r="AC234" s="726"/>
      <c r="AD234" s="726"/>
      <c r="AE234" s="726"/>
      <c r="AF234" s="726"/>
      <c r="AG234" s="726"/>
      <c r="AH234" s="726"/>
      <c r="AI234" s="726"/>
      <c r="AJ234" s="50"/>
      <c r="AK234" s="103"/>
      <c r="AL234" s="103"/>
      <c r="AM234" s="104"/>
      <c r="AN234" s="104"/>
      <c r="AO234" s="104"/>
      <c r="AP234" s="104"/>
      <c r="AQ234" s="104"/>
      <c r="AR234" s="104"/>
      <c r="AS234" s="104"/>
      <c r="AT234" s="104"/>
    </row>
    <row r="235" spans="1:46" s="1" customFormat="1" ht="17.25" thickBot="1" x14ac:dyDescent="0.35">
      <c r="A235" s="66" t="s">
        <v>33</v>
      </c>
      <c r="B235" s="66"/>
      <c r="C235" s="66"/>
      <c r="D235" s="66" t="s">
        <v>34</v>
      </c>
      <c r="E235" s="66"/>
      <c r="F235" s="66"/>
      <c r="G235" s="66"/>
      <c r="H235" s="66"/>
      <c r="I235" s="66"/>
      <c r="J235" s="66"/>
      <c r="K235" s="66"/>
      <c r="L235" s="66"/>
      <c r="M235" s="66" t="s">
        <v>228</v>
      </c>
      <c r="N235" s="66"/>
      <c r="O235" s="66"/>
      <c r="P235" s="66"/>
      <c r="Q235" s="66"/>
      <c r="R235" s="66"/>
      <c r="S235" s="66"/>
      <c r="T235" s="66"/>
      <c r="U235" s="66"/>
      <c r="V235" s="66"/>
      <c r="W235" s="66"/>
      <c r="X235" s="66"/>
      <c r="Y235" s="66"/>
      <c r="Z235" s="66"/>
      <c r="AA235" s="66"/>
      <c r="AB235" s="66"/>
      <c r="AC235" s="66"/>
      <c r="AD235" s="66"/>
      <c r="AE235" s="66"/>
      <c r="AF235" s="66"/>
      <c r="AG235" s="66"/>
      <c r="AH235" s="66"/>
      <c r="AI235" s="196" t="s">
        <v>35</v>
      </c>
      <c r="AJ235" s="70"/>
      <c r="AK235" s="106"/>
      <c r="AL235" s="106"/>
      <c r="AM235" s="54"/>
      <c r="AN235" s="54"/>
      <c r="AO235" s="54"/>
      <c r="AP235" s="54"/>
      <c r="AQ235" s="54"/>
      <c r="AR235" s="54"/>
      <c r="AS235" s="54"/>
      <c r="AT235" s="54"/>
    </row>
    <row r="236" spans="1:46" s="4" customFormat="1" ht="12" customHeight="1" x14ac:dyDescent="0.2">
      <c r="A236" s="63" t="s">
        <v>144</v>
      </c>
      <c r="B236" s="63"/>
      <c r="C236" s="63"/>
      <c r="D236" s="670" t="s">
        <v>56</v>
      </c>
      <c r="E236" s="670"/>
      <c r="F236" s="670"/>
      <c r="G236" s="670"/>
      <c r="H236" s="670"/>
      <c r="I236" s="670"/>
      <c r="J236" s="670"/>
      <c r="K236" s="670"/>
      <c r="L236" s="670"/>
      <c r="M236" s="63" t="s">
        <v>57</v>
      </c>
      <c r="N236" s="63"/>
      <c r="O236" s="63"/>
      <c r="P236" s="63"/>
      <c r="Q236" s="63"/>
      <c r="R236" s="63"/>
      <c r="S236" s="63"/>
      <c r="T236" s="63"/>
      <c r="U236" s="63"/>
      <c r="V236" s="63"/>
      <c r="W236" s="63"/>
      <c r="X236" s="63"/>
      <c r="Y236" s="63"/>
      <c r="Z236" s="63"/>
      <c r="AA236" s="63"/>
      <c r="AB236" s="63"/>
      <c r="AC236" s="63"/>
      <c r="AD236" s="63"/>
      <c r="AE236" s="63"/>
      <c r="AF236" s="63"/>
      <c r="AG236" s="63"/>
      <c r="AH236" s="63"/>
      <c r="AI236" s="184">
        <v>20</v>
      </c>
      <c r="AJ236" s="69"/>
      <c r="AK236" s="48"/>
      <c r="AL236" s="48"/>
      <c r="AM236" s="45"/>
      <c r="AN236" s="45"/>
      <c r="AO236" s="45"/>
      <c r="AP236" s="45"/>
      <c r="AQ236" s="45"/>
      <c r="AR236" s="45"/>
      <c r="AS236" s="45"/>
      <c r="AT236" s="45"/>
    </row>
    <row r="237" spans="1:46" s="4" customFormat="1" ht="12" x14ac:dyDescent="0.2">
      <c r="A237" s="55" t="s">
        <v>169</v>
      </c>
      <c r="B237" s="55"/>
      <c r="C237" s="55"/>
      <c r="D237" s="667"/>
      <c r="E237" s="667"/>
      <c r="F237" s="667"/>
      <c r="G237" s="667"/>
      <c r="H237" s="667"/>
      <c r="I237" s="667"/>
      <c r="J237" s="667"/>
      <c r="K237" s="667"/>
      <c r="L237" s="667"/>
      <c r="M237" s="55" t="s">
        <v>58</v>
      </c>
      <c r="N237" s="55"/>
      <c r="O237" s="55"/>
      <c r="P237" s="55"/>
      <c r="Q237" s="55"/>
      <c r="R237" s="55"/>
      <c r="S237" s="55"/>
      <c r="T237" s="55"/>
      <c r="U237" s="55"/>
      <c r="V237" s="55"/>
      <c r="W237" s="55"/>
      <c r="X237" s="55"/>
      <c r="Y237" s="55"/>
      <c r="Z237" s="55"/>
      <c r="AA237" s="55"/>
      <c r="AB237" s="55"/>
      <c r="AC237" s="55"/>
      <c r="AD237" s="55"/>
      <c r="AE237" s="55"/>
      <c r="AF237" s="55"/>
      <c r="AG237" s="55"/>
      <c r="AH237" s="55"/>
      <c r="AI237" s="185">
        <v>17</v>
      </c>
      <c r="AJ237" s="69"/>
      <c r="AK237" s="48"/>
      <c r="AL237" s="48"/>
      <c r="AM237" s="45"/>
      <c r="AN237" s="45"/>
      <c r="AO237" s="45"/>
      <c r="AP237" s="45"/>
      <c r="AQ237" s="45"/>
      <c r="AR237" s="45"/>
      <c r="AS237" s="45"/>
      <c r="AT237" s="45"/>
    </row>
    <row r="238" spans="1:46" s="4" customFormat="1" ht="12" x14ac:dyDescent="0.2">
      <c r="A238" s="55" t="s">
        <v>170</v>
      </c>
      <c r="B238" s="55"/>
      <c r="C238" s="55"/>
      <c r="D238" s="667"/>
      <c r="E238" s="667"/>
      <c r="F238" s="667"/>
      <c r="G238" s="667"/>
      <c r="H238" s="667"/>
      <c r="I238" s="667"/>
      <c r="J238" s="667"/>
      <c r="K238" s="667"/>
      <c r="L238" s="667"/>
      <c r="M238" s="55" t="s">
        <v>59</v>
      </c>
      <c r="N238" s="55"/>
      <c r="O238" s="55"/>
      <c r="P238" s="55"/>
      <c r="Q238" s="55"/>
      <c r="R238" s="55"/>
      <c r="S238" s="55"/>
      <c r="T238" s="55"/>
      <c r="U238" s="55"/>
      <c r="V238" s="55"/>
      <c r="W238" s="55"/>
      <c r="X238" s="55"/>
      <c r="Y238" s="55"/>
      <c r="Z238" s="55"/>
      <c r="AA238" s="55"/>
      <c r="AB238" s="55"/>
      <c r="AC238" s="55"/>
      <c r="AD238" s="55"/>
      <c r="AE238" s="55"/>
      <c r="AF238" s="55"/>
      <c r="AG238" s="55"/>
      <c r="AH238" s="55"/>
      <c r="AI238" s="185">
        <v>12</v>
      </c>
      <c r="AJ238" s="69"/>
      <c r="AK238" s="48"/>
      <c r="AL238" s="48"/>
      <c r="AM238" s="45"/>
      <c r="AN238" s="45"/>
      <c r="AO238" s="45"/>
      <c r="AP238" s="45"/>
      <c r="AQ238" s="45"/>
      <c r="AR238" s="45"/>
      <c r="AS238" s="45"/>
      <c r="AT238" s="45"/>
    </row>
    <row r="239" spans="1:46" s="4" customFormat="1" ht="12" x14ac:dyDescent="0.2">
      <c r="A239" s="55" t="s">
        <v>171</v>
      </c>
      <c r="B239" s="55"/>
      <c r="C239" s="55"/>
      <c r="D239" s="667"/>
      <c r="E239" s="667"/>
      <c r="F239" s="667"/>
      <c r="G239" s="667"/>
      <c r="H239" s="667"/>
      <c r="I239" s="667"/>
      <c r="J239" s="667"/>
      <c r="K239" s="667"/>
      <c r="L239" s="667"/>
      <c r="M239" s="55" t="s">
        <v>60</v>
      </c>
      <c r="N239" s="55"/>
      <c r="O239" s="55"/>
      <c r="P239" s="55"/>
      <c r="Q239" s="55"/>
      <c r="R239" s="55"/>
      <c r="S239" s="55"/>
      <c r="T239" s="55"/>
      <c r="U239" s="55"/>
      <c r="V239" s="55"/>
      <c r="W239" s="55"/>
      <c r="X239" s="55"/>
      <c r="Y239" s="55"/>
      <c r="Z239" s="55"/>
      <c r="AA239" s="55"/>
      <c r="AB239" s="55"/>
      <c r="AC239" s="55"/>
      <c r="AD239" s="55"/>
      <c r="AE239" s="55"/>
      <c r="AF239" s="55"/>
      <c r="AG239" s="55"/>
      <c r="AH239" s="55"/>
      <c r="AI239" s="185">
        <v>10</v>
      </c>
      <c r="AJ239" s="69"/>
      <c r="AK239" s="48"/>
      <c r="AL239" s="48"/>
      <c r="AM239" s="45"/>
      <c r="AN239" s="45"/>
      <c r="AO239" s="45"/>
      <c r="AP239" s="45"/>
      <c r="AQ239" s="45"/>
      <c r="AR239" s="45"/>
      <c r="AS239" s="45"/>
      <c r="AT239" s="45"/>
    </row>
    <row r="240" spans="1:46" s="214" customFormat="1" ht="12" x14ac:dyDescent="0.2">
      <c r="A240" s="55" t="s">
        <v>172</v>
      </c>
      <c r="B240" s="55"/>
      <c r="C240" s="55"/>
      <c r="D240" s="667"/>
      <c r="E240" s="667"/>
      <c r="F240" s="667"/>
      <c r="G240" s="667"/>
      <c r="H240" s="667"/>
      <c r="I240" s="667"/>
      <c r="J240" s="667"/>
      <c r="K240" s="667"/>
      <c r="L240" s="667"/>
      <c r="M240" s="55" t="s">
        <v>61</v>
      </c>
      <c r="N240" s="55"/>
      <c r="O240" s="55"/>
      <c r="P240" s="55"/>
      <c r="Q240" s="55"/>
      <c r="R240" s="55"/>
      <c r="S240" s="55"/>
      <c r="T240" s="55"/>
      <c r="U240" s="55"/>
      <c r="V240" s="55"/>
      <c r="W240" s="55"/>
      <c r="X240" s="55"/>
      <c r="Y240" s="55"/>
      <c r="Z240" s="55"/>
      <c r="AA240" s="55"/>
      <c r="AB240" s="55"/>
      <c r="AC240" s="55"/>
      <c r="AD240" s="55"/>
      <c r="AE240" s="55"/>
      <c r="AF240" s="55"/>
      <c r="AG240" s="55"/>
      <c r="AH240" s="55"/>
      <c r="AI240" s="185">
        <v>10</v>
      </c>
      <c r="AJ240" s="69"/>
      <c r="AK240" s="48"/>
      <c r="AL240" s="48"/>
      <c r="AM240" s="45"/>
      <c r="AN240" s="45"/>
      <c r="AO240" s="45"/>
      <c r="AP240" s="45"/>
      <c r="AQ240" s="45"/>
      <c r="AR240" s="45"/>
      <c r="AS240" s="45"/>
      <c r="AT240" s="45"/>
    </row>
    <row r="241" spans="1:46" s="215" customFormat="1" ht="13.5" x14ac:dyDescent="0.25">
      <c r="A241" s="58" t="s">
        <v>173</v>
      </c>
      <c r="B241" s="58"/>
      <c r="C241" s="58"/>
      <c r="D241" s="668"/>
      <c r="E241" s="668"/>
      <c r="F241" s="668"/>
      <c r="G241" s="668"/>
      <c r="H241" s="668"/>
      <c r="I241" s="668"/>
      <c r="J241" s="668"/>
      <c r="K241" s="668"/>
      <c r="L241" s="668"/>
      <c r="M241" s="58" t="s">
        <v>62</v>
      </c>
      <c r="N241" s="58"/>
      <c r="O241" s="58"/>
      <c r="P241" s="58"/>
      <c r="Q241" s="58"/>
      <c r="R241" s="58"/>
      <c r="S241" s="58"/>
      <c r="T241" s="58"/>
      <c r="U241" s="58"/>
      <c r="V241" s="58"/>
      <c r="W241" s="58"/>
      <c r="X241" s="58"/>
      <c r="Y241" s="58"/>
      <c r="Z241" s="58"/>
      <c r="AA241" s="58"/>
      <c r="AB241" s="58"/>
      <c r="AC241" s="58"/>
      <c r="AD241" s="58"/>
      <c r="AE241" s="58"/>
      <c r="AF241" s="58"/>
      <c r="AG241" s="58"/>
      <c r="AH241" s="58"/>
      <c r="AI241" s="186">
        <v>8</v>
      </c>
      <c r="AJ241" s="69"/>
      <c r="AK241" s="48"/>
      <c r="AL241" s="48"/>
      <c r="AM241" s="45"/>
      <c r="AN241" s="45"/>
      <c r="AO241" s="45"/>
      <c r="AP241" s="45"/>
      <c r="AQ241" s="45"/>
      <c r="AR241" s="45"/>
      <c r="AS241" s="45"/>
      <c r="AT241" s="45"/>
    </row>
    <row r="242" spans="1:46" s="4" customFormat="1" ht="12" customHeight="1" x14ac:dyDescent="0.2">
      <c r="T242" s="6"/>
      <c r="AI242" s="190"/>
      <c r="AJ242" s="47"/>
      <c r="AK242" s="109"/>
      <c r="AL242" s="109"/>
      <c r="AM242" s="45"/>
      <c r="AN242" s="45"/>
      <c r="AO242" s="45"/>
      <c r="AP242" s="45"/>
      <c r="AQ242" s="45"/>
      <c r="AR242" s="45"/>
      <c r="AS242" s="45"/>
      <c r="AT242" s="45"/>
    </row>
    <row r="243" spans="1:46" s="1" customFormat="1" ht="16.5" x14ac:dyDescent="0.3">
      <c r="A243" s="28" t="s">
        <v>641</v>
      </c>
      <c r="B243" s="29"/>
      <c r="C243" s="29"/>
      <c r="D243" s="29"/>
      <c r="E243" s="29"/>
      <c r="F243" s="29"/>
      <c r="G243" s="29"/>
      <c r="H243" s="29"/>
      <c r="I243" s="29"/>
      <c r="J243" s="29"/>
      <c r="K243" s="29"/>
      <c r="L243" s="29"/>
      <c r="M243" s="29"/>
      <c r="N243" s="339"/>
      <c r="O243" s="750" t="s">
        <v>529</v>
      </c>
      <c r="P243" s="750"/>
      <c r="Q243" s="750"/>
      <c r="R243" s="750"/>
      <c r="S243" s="750"/>
      <c r="T243" s="750"/>
      <c r="U243" s="750"/>
      <c r="V243" s="750"/>
      <c r="W243" s="750"/>
      <c r="X243" s="339"/>
      <c r="Y243" s="726" t="s">
        <v>528</v>
      </c>
      <c r="Z243" s="726"/>
      <c r="AA243" s="726"/>
      <c r="AB243" s="726"/>
      <c r="AC243" s="726"/>
      <c r="AD243" s="726"/>
      <c r="AE243" s="726"/>
      <c r="AF243" s="726"/>
      <c r="AG243" s="726"/>
      <c r="AH243" s="726"/>
      <c r="AI243" s="726"/>
      <c r="AJ243" s="238"/>
      <c r="AK243" s="103"/>
      <c r="AL243" s="103"/>
      <c r="AM243" s="104"/>
      <c r="AN243" s="104"/>
      <c r="AO243" s="104"/>
      <c r="AP243" s="104"/>
      <c r="AQ243" s="104"/>
      <c r="AR243" s="104"/>
      <c r="AS243" s="104"/>
      <c r="AT243" s="104"/>
    </row>
    <row r="244" spans="1:46" s="1" customFormat="1" ht="17.25" thickBot="1" x14ac:dyDescent="0.35">
      <c r="A244" s="66" t="s">
        <v>33</v>
      </c>
      <c r="B244" s="66"/>
      <c r="C244" s="66"/>
      <c r="D244" s="66" t="s">
        <v>34</v>
      </c>
      <c r="E244" s="66"/>
      <c r="F244" s="66"/>
      <c r="G244" s="66"/>
      <c r="H244" s="66"/>
      <c r="I244" s="66"/>
      <c r="J244" s="66"/>
      <c r="K244" s="66"/>
      <c r="L244" s="66"/>
      <c r="M244" s="66" t="s">
        <v>228</v>
      </c>
      <c r="N244" s="66"/>
      <c r="O244" s="66"/>
      <c r="P244" s="66"/>
      <c r="Q244" s="66"/>
      <c r="R244" s="66"/>
      <c r="S244" s="66"/>
      <c r="T244" s="66"/>
      <c r="U244" s="66"/>
      <c r="V244" s="66"/>
      <c r="W244" s="66"/>
      <c r="X244" s="66"/>
      <c r="Y244" s="66" t="s">
        <v>442</v>
      </c>
      <c r="Z244" s="66"/>
      <c r="AA244" s="66"/>
      <c r="AB244" s="66"/>
      <c r="AC244" s="66"/>
      <c r="AD244" s="66"/>
      <c r="AE244" s="66"/>
      <c r="AF244" s="66"/>
      <c r="AG244" s="66"/>
      <c r="AH244" s="66"/>
      <c r="AI244" s="196" t="s">
        <v>35</v>
      </c>
      <c r="AJ244" s="70"/>
      <c r="AK244" s="106"/>
      <c r="AL244" s="106"/>
      <c r="AM244" s="54"/>
      <c r="AN244" s="54"/>
      <c r="AO244" s="54"/>
      <c r="AP244" s="54"/>
      <c r="AQ244" s="54"/>
      <c r="AR244" s="54"/>
      <c r="AS244" s="54"/>
      <c r="AT244" s="54"/>
    </row>
    <row r="245" spans="1:46" s="4" customFormat="1" ht="12" customHeight="1" x14ac:dyDescent="0.2">
      <c r="A245" s="64" t="s">
        <v>174</v>
      </c>
      <c r="B245" s="64"/>
      <c r="C245" s="64"/>
      <c r="D245" s="670" t="s">
        <v>641</v>
      </c>
      <c r="E245" s="670"/>
      <c r="F245" s="670"/>
      <c r="G245" s="670"/>
      <c r="H245" s="670"/>
      <c r="I245" s="670"/>
      <c r="J245" s="670"/>
      <c r="K245" s="670"/>
      <c r="L245" s="670"/>
      <c r="M245" s="64" t="s">
        <v>63</v>
      </c>
      <c r="N245" s="64"/>
      <c r="O245" s="64"/>
      <c r="P245" s="64"/>
      <c r="Q245" s="64"/>
      <c r="R245" s="64"/>
      <c r="S245" s="64"/>
      <c r="T245" s="64"/>
      <c r="U245" s="64"/>
      <c r="V245" s="64"/>
      <c r="W245" s="64"/>
      <c r="X245" s="64"/>
      <c r="Y245" s="355" t="s">
        <v>617</v>
      </c>
      <c r="Z245" s="64"/>
      <c r="AA245" s="64"/>
      <c r="AB245" s="64"/>
      <c r="AC245" s="64"/>
      <c r="AD245" s="64"/>
      <c r="AE245" s="64"/>
      <c r="AF245" s="64"/>
      <c r="AG245" s="64"/>
      <c r="AH245" s="64"/>
      <c r="AI245" s="184">
        <v>25</v>
      </c>
      <c r="AJ245" s="69"/>
      <c r="AK245" s="48"/>
      <c r="AL245" s="48"/>
      <c r="AM245" s="45"/>
      <c r="AN245" s="45"/>
      <c r="AO245" s="45"/>
      <c r="AP245" s="45"/>
      <c r="AQ245" s="45"/>
      <c r="AR245" s="45"/>
      <c r="AS245" s="45"/>
      <c r="AT245" s="45"/>
    </row>
    <row r="246" spans="1:46" s="4" customFormat="1" ht="46.5" customHeight="1" x14ac:dyDescent="0.2">
      <c r="A246" s="56" t="s">
        <v>175</v>
      </c>
      <c r="B246" s="56"/>
      <c r="C246" s="56"/>
      <c r="D246" s="667"/>
      <c r="E246" s="667"/>
      <c r="F246" s="667"/>
      <c r="G246" s="667"/>
      <c r="H246" s="667"/>
      <c r="I246" s="667"/>
      <c r="J246" s="667"/>
      <c r="K246" s="667"/>
      <c r="L246" s="667"/>
      <c r="M246" s="661" t="s">
        <v>64</v>
      </c>
      <c r="N246" s="661"/>
      <c r="O246" s="661"/>
      <c r="P246" s="661"/>
      <c r="Q246" s="661"/>
      <c r="R246" s="661"/>
      <c r="S246" s="661"/>
      <c r="T246" s="661"/>
      <c r="U246" s="661"/>
      <c r="V246" s="661"/>
      <c r="W246" s="661"/>
      <c r="X246" s="661"/>
      <c r="Y246" s="661" t="s">
        <v>618</v>
      </c>
      <c r="Z246" s="661"/>
      <c r="AA246" s="661"/>
      <c r="AB246" s="661"/>
      <c r="AC246" s="661"/>
      <c r="AD246" s="661"/>
      <c r="AE246" s="661"/>
      <c r="AF246" s="661"/>
      <c r="AG246" s="661"/>
      <c r="AH246" s="661"/>
      <c r="AI246" s="185">
        <v>40</v>
      </c>
      <c r="AJ246" s="69"/>
      <c r="AK246" s="48"/>
      <c r="AL246" s="48"/>
      <c r="AM246" s="45"/>
      <c r="AN246" s="45"/>
      <c r="AO246" s="45"/>
      <c r="AP246" s="45"/>
      <c r="AQ246" s="45"/>
      <c r="AR246" s="45"/>
      <c r="AS246" s="45"/>
      <c r="AT246" s="45"/>
    </row>
    <row r="247" spans="1:46" s="4" customFormat="1" ht="23.25" customHeight="1" x14ac:dyDescent="0.2">
      <c r="A247" s="56" t="s">
        <v>176</v>
      </c>
      <c r="B247" s="56"/>
      <c r="C247" s="56"/>
      <c r="D247" s="667"/>
      <c r="E247" s="667"/>
      <c r="F247" s="667"/>
      <c r="G247" s="667"/>
      <c r="H247" s="667"/>
      <c r="I247" s="667"/>
      <c r="J247" s="667"/>
      <c r="K247" s="667"/>
      <c r="L247" s="667"/>
      <c r="M247" s="661" t="s">
        <v>85</v>
      </c>
      <c r="N247" s="661"/>
      <c r="O247" s="661"/>
      <c r="P247" s="661"/>
      <c r="Q247" s="661"/>
      <c r="R247" s="661"/>
      <c r="S247" s="661"/>
      <c r="T247" s="661"/>
      <c r="U247" s="661"/>
      <c r="V247" s="661"/>
      <c r="W247" s="661"/>
      <c r="X247" s="661"/>
      <c r="Y247" s="661" t="s">
        <v>445</v>
      </c>
      <c r="Z247" s="661"/>
      <c r="AA247" s="661"/>
      <c r="AB247" s="661"/>
      <c r="AC247" s="661"/>
      <c r="AD247" s="661"/>
      <c r="AE247" s="661"/>
      <c r="AF247" s="661"/>
      <c r="AG247" s="661"/>
      <c r="AH247" s="661"/>
      <c r="AI247" s="185">
        <v>40</v>
      </c>
      <c r="AJ247" s="69"/>
      <c r="AK247" s="48"/>
      <c r="AL247" s="48"/>
      <c r="AM247" s="45"/>
      <c r="AN247" s="45"/>
      <c r="AO247" s="45"/>
      <c r="AP247" s="45"/>
      <c r="AQ247" s="45"/>
      <c r="AR247" s="45"/>
      <c r="AS247" s="45"/>
      <c r="AT247" s="45"/>
    </row>
    <row r="248" spans="1:46" s="4" customFormat="1" ht="23.25" customHeight="1" x14ac:dyDescent="0.2">
      <c r="A248" s="56" t="s">
        <v>177</v>
      </c>
      <c r="B248" s="56"/>
      <c r="C248" s="56"/>
      <c r="D248" s="667"/>
      <c r="E248" s="667"/>
      <c r="F248" s="667"/>
      <c r="G248" s="667"/>
      <c r="H248" s="667"/>
      <c r="I248" s="667"/>
      <c r="J248" s="667"/>
      <c r="K248" s="667"/>
      <c r="L248" s="667"/>
      <c r="M248" s="661" t="s">
        <v>65</v>
      </c>
      <c r="N248" s="661"/>
      <c r="O248" s="661"/>
      <c r="P248" s="661"/>
      <c r="Q248" s="661"/>
      <c r="R248" s="661"/>
      <c r="S248" s="661"/>
      <c r="T248" s="661"/>
      <c r="U248" s="661"/>
      <c r="V248" s="661"/>
      <c r="W248" s="661"/>
      <c r="X248" s="661"/>
      <c r="Y248" s="661" t="s">
        <v>446</v>
      </c>
      <c r="Z248" s="661"/>
      <c r="AA248" s="661"/>
      <c r="AB248" s="661"/>
      <c r="AC248" s="661"/>
      <c r="AD248" s="661"/>
      <c r="AE248" s="661"/>
      <c r="AF248" s="661"/>
      <c r="AG248" s="661"/>
      <c r="AH248" s="661"/>
      <c r="AI248" s="185">
        <v>40</v>
      </c>
      <c r="AJ248" s="69"/>
      <c r="AK248" s="48"/>
      <c r="AL248" s="48"/>
      <c r="AM248" s="45"/>
      <c r="AN248" s="45"/>
      <c r="AO248" s="45"/>
      <c r="AP248" s="45"/>
      <c r="AQ248" s="45"/>
      <c r="AR248" s="45"/>
      <c r="AS248" s="45"/>
      <c r="AT248" s="45"/>
    </row>
    <row r="249" spans="1:46" s="4" customFormat="1" ht="35.25" customHeight="1" x14ac:dyDescent="0.2">
      <c r="A249" s="56" t="s">
        <v>178</v>
      </c>
      <c r="B249" s="56"/>
      <c r="C249" s="56"/>
      <c r="D249" s="667"/>
      <c r="E249" s="667"/>
      <c r="F249" s="667"/>
      <c r="G249" s="667"/>
      <c r="H249" s="667"/>
      <c r="I249" s="667"/>
      <c r="J249" s="667"/>
      <c r="K249" s="667"/>
      <c r="L249" s="667"/>
      <c r="M249" s="661" t="s">
        <v>66</v>
      </c>
      <c r="N249" s="661"/>
      <c r="O249" s="661"/>
      <c r="P249" s="661"/>
      <c r="Q249" s="661"/>
      <c r="R249" s="661"/>
      <c r="S249" s="661"/>
      <c r="T249" s="661"/>
      <c r="U249" s="661"/>
      <c r="V249" s="661"/>
      <c r="W249" s="661"/>
      <c r="X249" s="661"/>
      <c r="Y249" s="661" t="s">
        <v>447</v>
      </c>
      <c r="Z249" s="661"/>
      <c r="AA249" s="661"/>
      <c r="AB249" s="661"/>
      <c r="AC249" s="661"/>
      <c r="AD249" s="661"/>
      <c r="AE249" s="661"/>
      <c r="AF249" s="661"/>
      <c r="AG249" s="661"/>
      <c r="AH249" s="661"/>
      <c r="AI249" s="185">
        <v>15</v>
      </c>
      <c r="AJ249" s="69"/>
      <c r="AK249" s="48"/>
      <c r="AL249" s="48"/>
      <c r="AM249" s="45"/>
      <c r="AN249" s="45"/>
      <c r="AO249" s="45"/>
      <c r="AP249" s="45"/>
      <c r="AQ249" s="45"/>
      <c r="AR249" s="45"/>
      <c r="AS249" s="45"/>
      <c r="AT249" s="45"/>
    </row>
    <row r="250" spans="1:46" s="4" customFormat="1" ht="69.75" customHeight="1" x14ac:dyDescent="0.2">
      <c r="A250" s="56" t="s">
        <v>179</v>
      </c>
      <c r="B250" s="56"/>
      <c r="C250" s="56"/>
      <c r="D250" s="667"/>
      <c r="E250" s="667"/>
      <c r="F250" s="667"/>
      <c r="G250" s="667"/>
      <c r="H250" s="667"/>
      <c r="I250" s="667"/>
      <c r="J250" s="667"/>
      <c r="K250" s="667"/>
      <c r="L250" s="667"/>
      <c r="M250" s="661" t="s">
        <v>68</v>
      </c>
      <c r="N250" s="661"/>
      <c r="O250" s="661"/>
      <c r="P250" s="661"/>
      <c r="Q250" s="661"/>
      <c r="R250" s="661"/>
      <c r="S250" s="661"/>
      <c r="T250" s="661"/>
      <c r="U250" s="661"/>
      <c r="V250" s="661"/>
      <c r="W250" s="661"/>
      <c r="X250" s="661"/>
      <c r="Y250" s="661" t="s">
        <v>448</v>
      </c>
      <c r="Z250" s="661"/>
      <c r="AA250" s="661"/>
      <c r="AB250" s="661"/>
      <c r="AC250" s="661"/>
      <c r="AD250" s="661"/>
      <c r="AE250" s="661"/>
      <c r="AF250" s="661"/>
      <c r="AG250" s="661"/>
      <c r="AH250" s="661"/>
      <c r="AI250" s="185">
        <v>125</v>
      </c>
      <c r="AJ250" s="69"/>
      <c r="AK250" s="48"/>
      <c r="AL250" s="48"/>
      <c r="AM250" s="45"/>
      <c r="AN250" s="45"/>
      <c r="AO250" s="45"/>
      <c r="AP250" s="45"/>
      <c r="AQ250" s="45"/>
      <c r="AR250" s="45"/>
      <c r="AS250" s="45"/>
      <c r="AT250" s="45"/>
    </row>
    <row r="251" spans="1:46" s="4" customFormat="1" ht="23.25" customHeight="1" x14ac:dyDescent="0.2">
      <c r="A251" s="56" t="s">
        <v>180</v>
      </c>
      <c r="B251" s="56"/>
      <c r="C251" s="56"/>
      <c r="D251" s="667"/>
      <c r="E251" s="667"/>
      <c r="F251" s="667"/>
      <c r="G251" s="667"/>
      <c r="H251" s="667"/>
      <c r="I251" s="667"/>
      <c r="J251" s="667"/>
      <c r="K251" s="667"/>
      <c r="L251" s="667"/>
      <c r="M251" s="661" t="s">
        <v>343</v>
      </c>
      <c r="N251" s="661"/>
      <c r="O251" s="661"/>
      <c r="P251" s="661"/>
      <c r="Q251" s="661"/>
      <c r="R251" s="661"/>
      <c r="S251" s="661"/>
      <c r="T251" s="661"/>
      <c r="U251" s="661"/>
      <c r="V251" s="661"/>
      <c r="W251" s="661"/>
      <c r="X251" s="661"/>
      <c r="Y251" s="661" t="s">
        <v>449</v>
      </c>
      <c r="Z251" s="661"/>
      <c r="AA251" s="661"/>
      <c r="AB251" s="661"/>
      <c r="AC251" s="661"/>
      <c r="AD251" s="661"/>
      <c r="AE251" s="661"/>
      <c r="AF251" s="661"/>
      <c r="AG251" s="661"/>
      <c r="AH251" s="661"/>
      <c r="AI251" s="185">
        <v>5</v>
      </c>
      <c r="AJ251" s="69"/>
      <c r="AK251" s="48"/>
      <c r="AL251" s="48"/>
      <c r="AM251" s="45"/>
      <c r="AN251" s="45"/>
      <c r="AO251" s="45"/>
      <c r="AP251" s="45"/>
      <c r="AQ251" s="45"/>
      <c r="AR251" s="45"/>
      <c r="AS251" s="45"/>
      <c r="AT251" s="45"/>
    </row>
    <row r="252" spans="1:46" s="4" customFormat="1" ht="47.25" customHeight="1" x14ac:dyDescent="0.2">
      <c r="A252" s="56" t="s">
        <v>181</v>
      </c>
      <c r="B252" s="56"/>
      <c r="C252" s="56"/>
      <c r="D252" s="674" t="s">
        <v>585</v>
      </c>
      <c r="E252" s="674"/>
      <c r="F252" s="674"/>
      <c r="G252" s="674"/>
      <c r="H252" s="674"/>
      <c r="I252" s="674"/>
      <c r="J252" s="674"/>
      <c r="K252" s="674"/>
      <c r="L252" s="674"/>
      <c r="M252" s="661" t="s">
        <v>455</v>
      </c>
      <c r="N252" s="661"/>
      <c r="O252" s="661"/>
      <c r="P252" s="661"/>
      <c r="Q252" s="661"/>
      <c r="R252" s="661"/>
      <c r="S252" s="661"/>
      <c r="T252" s="661"/>
      <c r="U252" s="661"/>
      <c r="V252" s="661"/>
      <c r="W252" s="661"/>
      <c r="X252" s="661"/>
      <c r="Y252" s="661" t="s">
        <v>450</v>
      </c>
      <c r="Z252" s="661"/>
      <c r="AA252" s="661"/>
      <c r="AB252" s="661"/>
      <c r="AC252" s="661"/>
      <c r="AD252" s="661"/>
      <c r="AE252" s="661"/>
      <c r="AF252" s="661"/>
      <c r="AG252" s="661"/>
      <c r="AH252" s="661"/>
      <c r="AI252" s="185">
        <v>50</v>
      </c>
      <c r="AJ252" s="69"/>
      <c r="AK252" s="48"/>
      <c r="AL252" s="48"/>
      <c r="AM252" s="45"/>
      <c r="AN252" s="45"/>
      <c r="AO252" s="45"/>
      <c r="AP252" s="45"/>
      <c r="AQ252" s="45"/>
      <c r="AR252" s="45"/>
      <c r="AS252" s="45"/>
      <c r="AT252" s="45"/>
    </row>
    <row r="253" spans="1:46" s="4" customFormat="1" ht="47.25" customHeight="1" x14ac:dyDescent="0.2">
      <c r="A253" s="56" t="s">
        <v>182</v>
      </c>
      <c r="B253" s="56"/>
      <c r="C253" s="56"/>
      <c r="D253" s="674"/>
      <c r="E253" s="674"/>
      <c r="F253" s="674"/>
      <c r="G253" s="674"/>
      <c r="H253" s="674"/>
      <c r="I253" s="674"/>
      <c r="J253" s="674"/>
      <c r="K253" s="674"/>
      <c r="L253" s="674"/>
      <c r="M253" s="661" t="s">
        <v>456</v>
      </c>
      <c r="N253" s="661"/>
      <c r="O253" s="661"/>
      <c r="P253" s="661"/>
      <c r="Q253" s="661"/>
      <c r="R253" s="661"/>
      <c r="S253" s="661"/>
      <c r="T253" s="661"/>
      <c r="U253" s="661"/>
      <c r="V253" s="661"/>
      <c r="W253" s="661"/>
      <c r="X253" s="661"/>
      <c r="Y253" s="661" t="s">
        <v>451</v>
      </c>
      <c r="Z253" s="661"/>
      <c r="AA253" s="661"/>
      <c r="AB253" s="661"/>
      <c r="AC253" s="661"/>
      <c r="AD253" s="661"/>
      <c r="AE253" s="661"/>
      <c r="AF253" s="661"/>
      <c r="AG253" s="661"/>
      <c r="AH253" s="661"/>
      <c r="AI253" s="185">
        <v>60</v>
      </c>
      <c r="AJ253" s="69"/>
      <c r="AK253" s="48"/>
      <c r="AL253" s="48"/>
      <c r="AM253" s="45"/>
      <c r="AN253" s="45"/>
      <c r="AO253" s="45"/>
      <c r="AP253" s="45"/>
      <c r="AQ253" s="45"/>
      <c r="AR253" s="45"/>
      <c r="AS253" s="45"/>
      <c r="AT253" s="45"/>
    </row>
    <row r="254" spans="1:46" s="4" customFormat="1" ht="47.25" customHeight="1" x14ac:dyDescent="0.2">
      <c r="A254" s="56" t="s">
        <v>183</v>
      </c>
      <c r="B254" s="56"/>
      <c r="C254" s="56"/>
      <c r="D254" s="674"/>
      <c r="E254" s="674"/>
      <c r="F254" s="674"/>
      <c r="G254" s="674"/>
      <c r="H254" s="674"/>
      <c r="I254" s="674"/>
      <c r="J254" s="674"/>
      <c r="K254" s="674"/>
      <c r="L254" s="674"/>
      <c r="M254" s="661" t="s">
        <v>457</v>
      </c>
      <c r="N254" s="661"/>
      <c r="O254" s="661"/>
      <c r="P254" s="661"/>
      <c r="Q254" s="661"/>
      <c r="R254" s="661"/>
      <c r="S254" s="661"/>
      <c r="T254" s="661"/>
      <c r="U254" s="661"/>
      <c r="V254" s="661"/>
      <c r="W254" s="661"/>
      <c r="X254" s="661"/>
      <c r="Y254" s="661" t="s">
        <v>452</v>
      </c>
      <c r="Z254" s="661"/>
      <c r="AA254" s="661"/>
      <c r="AB254" s="661"/>
      <c r="AC254" s="661"/>
      <c r="AD254" s="661"/>
      <c r="AE254" s="661"/>
      <c r="AF254" s="661"/>
      <c r="AG254" s="661"/>
      <c r="AH254" s="661"/>
      <c r="AI254" s="185">
        <v>50</v>
      </c>
      <c r="AJ254" s="69"/>
      <c r="AK254" s="48"/>
      <c r="AL254" s="48"/>
      <c r="AM254" s="45"/>
      <c r="AN254" s="45"/>
      <c r="AO254" s="45"/>
      <c r="AP254" s="45"/>
      <c r="AQ254" s="45"/>
      <c r="AR254" s="45"/>
      <c r="AS254" s="45"/>
      <c r="AT254" s="45"/>
    </row>
    <row r="255" spans="1:46" s="4" customFormat="1" ht="35.25" customHeight="1" x14ac:dyDescent="0.2">
      <c r="A255" s="56" t="s">
        <v>184</v>
      </c>
      <c r="B255" s="56"/>
      <c r="C255" s="56"/>
      <c r="D255" s="667" t="s">
        <v>69</v>
      </c>
      <c r="E255" s="667"/>
      <c r="F255" s="667"/>
      <c r="G255" s="667"/>
      <c r="H255" s="667"/>
      <c r="I255" s="667"/>
      <c r="J255" s="667"/>
      <c r="K255" s="667"/>
      <c r="L255" s="667"/>
      <c r="M255" s="661" t="s">
        <v>70</v>
      </c>
      <c r="N255" s="661"/>
      <c r="O255" s="661"/>
      <c r="P255" s="661"/>
      <c r="Q255" s="661"/>
      <c r="R255" s="661"/>
      <c r="S255" s="661"/>
      <c r="T255" s="661"/>
      <c r="U255" s="661"/>
      <c r="V255" s="661"/>
      <c r="W255" s="661"/>
      <c r="X255" s="661"/>
      <c r="Y255" s="661" t="s">
        <v>453</v>
      </c>
      <c r="Z255" s="661"/>
      <c r="AA255" s="661"/>
      <c r="AB255" s="661"/>
      <c r="AC255" s="661"/>
      <c r="AD255" s="661"/>
      <c r="AE255" s="661"/>
      <c r="AF255" s="661"/>
      <c r="AG255" s="661"/>
      <c r="AH255" s="661"/>
      <c r="AI255" s="185">
        <v>15</v>
      </c>
      <c r="AJ255" s="69"/>
      <c r="AK255" s="48"/>
      <c r="AL255" s="48"/>
      <c r="AM255" s="45"/>
      <c r="AN255" s="45"/>
      <c r="AO255" s="45"/>
      <c r="AP255" s="45"/>
      <c r="AQ255" s="45"/>
      <c r="AR255" s="45"/>
      <c r="AS255" s="45"/>
      <c r="AT255" s="45"/>
    </row>
    <row r="256" spans="1:46" s="4" customFormat="1" ht="35.25" customHeight="1" x14ac:dyDescent="0.2">
      <c r="A256" s="56" t="s">
        <v>185</v>
      </c>
      <c r="B256" s="56"/>
      <c r="C256" s="56"/>
      <c r="D256" s="667"/>
      <c r="E256" s="667"/>
      <c r="F256" s="667"/>
      <c r="G256" s="667"/>
      <c r="H256" s="667"/>
      <c r="I256" s="667"/>
      <c r="J256" s="667"/>
      <c r="K256" s="667"/>
      <c r="L256" s="667"/>
      <c r="M256" s="661" t="s">
        <v>71</v>
      </c>
      <c r="N256" s="661"/>
      <c r="O256" s="661"/>
      <c r="P256" s="661"/>
      <c r="Q256" s="661"/>
      <c r="R256" s="661"/>
      <c r="S256" s="661"/>
      <c r="T256" s="661"/>
      <c r="U256" s="661"/>
      <c r="V256" s="661"/>
      <c r="W256" s="661"/>
      <c r="X256" s="661"/>
      <c r="Y256" s="661" t="s">
        <v>453</v>
      </c>
      <c r="Z256" s="661"/>
      <c r="AA256" s="661"/>
      <c r="AB256" s="661"/>
      <c r="AC256" s="661"/>
      <c r="AD256" s="661"/>
      <c r="AE256" s="661"/>
      <c r="AF256" s="661"/>
      <c r="AG256" s="661"/>
      <c r="AH256" s="661"/>
      <c r="AI256" s="185">
        <v>15</v>
      </c>
      <c r="AJ256" s="69"/>
      <c r="AK256" s="48"/>
      <c r="AL256" s="48"/>
      <c r="AM256" s="45"/>
      <c r="AN256" s="45"/>
      <c r="AO256" s="45"/>
      <c r="AP256" s="45"/>
      <c r="AQ256" s="45"/>
      <c r="AR256" s="45"/>
      <c r="AS256" s="45"/>
      <c r="AT256" s="45"/>
    </row>
    <row r="257" spans="1:46" s="4" customFormat="1" ht="12" x14ac:dyDescent="0.2">
      <c r="A257" s="59" t="s">
        <v>342</v>
      </c>
      <c r="B257" s="59"/>
      <c r="C257" s="59"/>
      <c r="D257" s="668"/>
      <c r="E257" s="668"/>
      <c r="F257" s="668"/>
      <c r="G257" s="668"/>
      <c r="H257" s="668"/>
      <c r="I257" s="668"/>
      <c r="J257" s="668"/>
      <c r="K257" s="668"/>
      <c r="L257" s="668"/>
      <c r="M257" s="675" t="s">
        <v>72</v>
      </c>
      <c r="N257" s="675"/>
      <c r="O257" s="675"/>
      <c r="P257" s="675"/>
      <c r="Q257" s="675"/>
      <c r="R257" s="675"/>
      <c r="S257" s="675"/>
      <c r="T257" s="675"/>
      <c r="U257" s="675"/>
      <c r="V257" s="675"/>
      <c r="W257" s="675"/>
      <c r="X257" s="675"/>
      <c r="Y257" s="675" t="s">
        <v>454</v>
      </c>
      <c r="Z257" s="675"/>
      <c r="AA257" s="675"/>
      <c r="AB257" s="675"/>
      <c r="AC257" s="675"/>
      <c r="AD257" s="675"/>
      <c r="AE257" s="675"/>
      <c r="AF257" s="675"/>
      <c r="AG257" s="675"/>
      <c r="AH257" s="675"/>
      <c r="AI257" s="186">
        <v>15</v>
      </c>
      <c r="AJ257" s="69"/>
      <c r="AK257" s="48"/>
      <c r="AL257" s="48"/>
      <c r="AM257" s="45"/>
      <c r="AN257" s="45"/>
      <c r="AO257" s="45"/>
      <c r="AP257" s="45"/>
      <c r="AQ257" s="45"/>
      <c r="AR257" s="45"/>
      <c r="AS257" s="45"/>
      <c r="AT257" s="45"/>
    </row>
    <row r="258" spans="1:46" s="199" customFormat="1" ht="14.25" customHeight="1" x14ac:dyDescent="0.2">
      <c r="T258" s="200"/>
      <c r="AI258" s="210"/>
      <c r="AJ258" s="201"/>
      <c r="AK258" s="202"/>
      <c r="AL258" s="202"/>
      <c r="AM258" s="203"/>
      <c r="AN258" s="203"/>
      <c r="AO258" s="203"/>
      <c r="AP258" s="203"/>
      <c r="AQ258" s="203"/>
      <c r="AR258" s="203"/>
      <c r="AS258" s="203"/>
      <c r="AT258" s="203"/>
    </row>
    <row r="259" spans="1:46" s="199" customFormat="1" ht="14.25" customHeight="1" x14ac:dyDescent="0.2">
      <c r="T259" s="200"/>
      <c r="AI259" s="210"/>
      <c r="AJ259" s="201"/>
      <c r="AK259" s="202"/>
      <c r="AL259" s="202"/>
      <c r="AM259" s="203"/>
      <c r="AN259" s="203"/>
      <c r="AO259" s="203"/>
      <c r="AP259" s="203"/>
      <c r="AQ259" s="203"/>
      <c r="AR259" s="203"/>
      <c r="AS259" s="203"/>
      <c r="AT259" s="203"/>
    </row>
    <row r="260" spans="1:46" s="199" customFormat="1" ht="14.25" customHeight="1" x14ac:dyDescent="0.2">
      <c r="T260" s="200"/>
      <c r="AI260" s="210"/>
      <c r="AJ260" s="201"/>
      <c r="AK260" s="202"/>
      <c r="AL260" s="202"/>
      <c r="AM260" s="203"/>
      <c r="AN260" s="203"/>
      <c r="AO260" s="203"/>
      <c r="AP260" s="203"/>
      <c r="AQ260" s="203"/>
      <c r="AR260" s="203"/>
      <c r="AS260" s="203"/>
      <c r="AT260" s="203"/>
    </row>
    <row r="261" spans="1:46" s="199" customFormat="1" ht="14.25" customHeight="1" x14ac:dyDescent="0.2">
      <c r="T261" s="200"/>
      <c r="AI261" s="210"/>
      <c r="AJ261" s="201"/>
      <c r="AK261" s="202"/>
      <c r="AL261" s="202"/>
      <c r="AM261" s="203"/>
      <c r="AN261" s="203"/>
      <c r="AO261" s="203"/>
      <c r="AP261" s="203"/>
      <c r="AQ261" s="203"/>
      <c r="AR261" s="203"/>
      <c r="AS261" s="203"/>
      <c r="AT261" s="203"/>
    </row>
    <row r="262" spans="1:46" s="199" customFormat="1" ht="14.25" customHeight="1" x14ac:dyDescent="0.2">
      <c r="T262" s="200"/>
      <c r="AI262" s="210"/>
      <c r="AJ262" s="201"/>
      <c r="AK262" s="202"/>
      <c r="AL262" s="202"/>
      <c r="AM262" s="203"/>
      <c r="AN262" s="203"/>
      <c r="AO262" s="203"/>
      <c r="AP262" s="203"/>
      <c r="AQ262" s="203"/>
      <c r="AR262" s="203"/>
      <c r="AS262" s="203"/>
      <c r="AT262" s="203"/>
    </row>
    <row r="263" spans="1:46" s="204" customFormat="1" ht="20.25" x14ac:dyDescent="0.3">
      <c r="A263" s="2" t="s">
        <v>459</v>
      </c>
      <c r="T263" s="205"/>
      <c r="Y263" s="206"/>
      <c r="Z263" s="206"/>
      <c r="AA263" s="206"/>
      <c r="AB263" s="206"/>
      <c r="AE263" s="206"/>
      <c r="AF263" s="206"/>
      <c r="AI263" s="226"/>
      <c r="AJ263" s="207"/>
      <c r="AK263" s="208"/>
      <c r="AL263" s="208"/>
      <c r="AM263" s="209"/>
      <c r="AN263" s="209"/>
      <c r="AO263" s="209"/>
      <c r="AP263" s="209"/>
      <c r="AQ263" s="209"/>
      <c r="AR263" s="209"/>
      <c r="AS263" s="209"/>
      <c r="AT263" s="209"/>
    </row>
    <row r="264" spans="1:46" s="1" customFormat="1" ht="16.5" x14ac:dyDescent="0.3">
      <c r="A264" s="28" t="s">
        <v>73</v>
      </c>
      <c r="B264" s="29"/>
      <c r="C264" s="29"/>
      <c r="D264" s="29"/>
      <c r="E264" s="29"/>
      <c r="F264" s="29"/>
      <c r="G264" s="29"/>
      <c r="H264" s="29"/>
      <c r="I264" s="29"/>
      <c r="J264" s="29"/>
      <c r="K264" s="29"/>
      <c r="L264" s="29"/>
      <c r="M264" s="29"/>
      <c r="N264" s="29"/>
      <c r="O264" s="29"/>
      <c r="P264" s="29"/>
      <c r="Q264" s="29"/>
      <c r="R264" s="29"/>
      <c r="S264" s="29"/>
      <c r="T264" s="30"/>
      <c r="U264" s="29"/>
      <c r="V264" s="29"/>
      <c r="W264" s="29"/>
      <c r="X264" s="29"/>
      <c r="Y264" s="31"/>
      <c r="Z264" s="345"/>
      <c r="AA264" s="750" t="s">
        <v>529</v>
      </c>
      <c r="AB264" s="750"/>
      <c r="AC264" s="750"/>
      <c r="AD264" s="750"/>
      <c r="AE264" s="750"/>
      <c r="AF264" s="750"/>
      <c r="AG264" s="750"/>
      <c r="AH264" s="750"/>
      <c r="AI264" s="750"/>
      <c r="AJ264" s="50"/>
      <c r="AK264" s="103"/>
      <c r="AL264" s="103"/>
      <c r="AM264" s="104"/>
      <c r="AN264" s="104"/>
      <c r="AO264" s="104"/>
      <c r="AP264" s="104"/>
      <c r="AQ264" s="104"/>
      <c r="AR264" s="104"/>
      <c r="AS264" s="104"/>
      <c r="AT264" s="104"/>
    </row>
    <row r="265" spans="1:46" s="1" customFormat="1" ht="17.25" thickBot="1" x14ac:dyDescent="0.35">
      <c r="A265" s="66" t="s">
        <v>33</v>
      </c>
      <c r="B265" s="66"/>
      <c r="C265" s="66"/>
      <c r="D265" s="66" t="s">
        <v>34</v>
      </c>
      <c r="E265" s="66"/>
      <c r="F265" s="66"/>
      <c r="G265" s="66"/>
      <c r="H265" s="66"/>
      <c r="I265" s="66"/>
      <c r="J265" s="66"/>
      <c r="K265" s="66"/>
      <c r="L265" s="66"/>
      <c r="M265" s="66" t="s">
        <v>228</v>
      </c>
      <c r="N265" s="66"/>
      <c r="O265" s="66"/>
      <c r="P265" s="66"/>
      <c r="Q265" s="66"/>
      <c r="R265" s="66"/>
      <c r="S265" s="66"/>
      <c r="T265" s="66"/>
      <c r="U265" s="66"/>
      <c r="V265" s="66"/>
      <c r="W265" s="66"/>
      <c r="X265" s="66"/>
      <c r="Y265" s="66" t="s">
        <v>460</v>
      </c>
      <c r="Z265" s="66"/>
      <c r="AA265" s="66"/>
      <c r="AB265" s="66"/>
      <c r="AC265" s="66"/>
      <c r="AD265" s="66"/>
      <c r="AE265" s="66"/>
      <c r="AF265" s="66"/>
      <c r="AG265" s="66"/>
      <c r="AH265" s="66"/>
      <c r="AI265" s="196" t="s">
        <v>35</v>
      </c>
      <c r="AJ265" s="70"/>
      <c r="AK265" s="106"/>
      <c r="AL265" s="106"/>
      <c r="AM265" s="54"/>
      <c r="AN265" s="54"/>
      <c r="AO265" s="54"/>
      <c r="AP265" s="54"/>
      <c r="AQ265" s="54"/>
      <c r="AR265" s="54"/>
      <c r="AS265" s="54"/>
      <c r="AT265" s="54"/>
    </row>
    <row r="266" spans="1:46" s="4" customFormat="1" ht="25.35" customHeight="1" x14ac:dyDescent="0.2">
      <c r="A266" s="64" t="s">
        <v>186</v>
      </c>
      <c r="B266" s="64"/>
      <c r="C266" s="64"/>
      <c r="D266" s="670" t="s">
        <v>586</v>
      </c>
      <c r="E266" s="670"/>
      <c r="F266" s="670"/>
      <c r="G266" s="670"/>
      <c r="H266" s="670"/>
      <c r="I266" s="670"/>
      <c r="J266" s="670"/>
      <c r="K266" s="670"/>
      <c r="L266" s="670"/>
      <c r="M266" s="679" t="s">
        <v>75</v>
      </c>
      <c r="N266" s="679"/>
      <c r="O266" s="679"/>
      <c r="P266" s="679"/>
      <c r="Q266" s="679"/>
      <c r="R266" s="679"/>
      <c r="S266" s="679"/>
      <c r="T266" s="679"/>
      <c r="U266" s="679"/>
      <c r="V266" s="679"/>
      <c r="W266" s="679"/>
      <c r="X266" s="679"/>
      <c r="Y266" s="678" t="s">
        <v>461</v>
      </c>
      <c r="Z266" s="678"/>
      <c r="AA266" s="678"/>
      <c r="AB266" s="678"/>
      <c r="AC266" s="678"/>
      <c r="AD266" s="678"/>
      <c r="AE266" s="678"/>
      <c r="AF266" s="678"/>
      <c r="AG266" s="678"/>
      <c r="AH266" s="678"/>
      <c r="AI266" s="184">
        <v>100</v>
      </c>
      <c r="AJ266" s="69"/>
      <c r="AK266" s="48"/>
      <c r="AL266" s="48"/>
      <c r="AM266" s="45"/>
      <c r="AN266" s="45"/>
      <c r="AO266" s="45"/>
      <c r="AP266" s="45"/>
      <c r="AQ266" s="45"/>
      <c r="AR266" s="45"/>
      <c r="AS266" s="45"/>
      <c r="AT266" s="45"/>
    </row>
    <row r="267" spans="1:46" s="4" customFormat="1" ht="25.35" customHeight="1" x14ac:dyDescent="0.2">
      <c r="A267" s="56" t="s">
        <v>187</v>
      </c>
      <c r="B267" s="56"/>
      <c r="C267" s="56"/>
      <c r="D267" s="667"/>
      <c r="E267" s="667"/>
      <c r="F267" s="667"/>
      <c r="G267" s="667"/>
      <c r="H267" s="667"/>
      <c r="I267" s="667"/>
      <c r="J267" s="667"/>
      <c r="K267" s="667"/>
      <c r="L267" s="667"/>
      <c r="M267" s="661" t="s">
        <v>77</v>
      </c>
      <c r="N267" s="661"/>
      <c r="O267" s="661"/>
      <c r="P267" s="661"/>
      <c r="Q267" s="661"/>
      <c r="R267" s="661"/>
      <c r="S267" s="661"/>
      <c r="T267" s="661"/>
      <c r="U267" s="661"/>
      <c r="V267" s="661"/>
      <c r="W267" s="661"/>
      <c r="X267" s="661"/>
      <c r="Y267" s="676"/>
      <c r="Z267" s="676"/>
      <c r="AA267" s="676"/>
      <c r="AB267" s="676"/>
      <c r="AC267" s="676"/>
      <c r="AD267" s="676"/>
      <c r="AE267" s="676"/>
      <c r="AF267" s="676"/>
      <c r="AG267" s="676"/>
      <c r="AH267" s="676"/>
      <c r="AI267" s="185">
        <v>150</v>
      </c>
      <c r="AJ267" s="69"/>
      <c r="AK267" s="48"/>
      <c r="AL267" s="48"/>
      <c r="AM267" s="45"/>
      <c r="AN267" s="45"/>
      <c r="AO267" s="45"/>
      <c r="AP267" s="45"/>
      <c r="AQ267" s="45"/>
      <c r="AR267" s="45"/>
      <c r="AS267" s="45"/>
      <c r="AT267" s="45"/>
    </row>
    <row r="268" spans="1:46" s="214" customFormat="1" ht="25.35" customHeight="1" x14ac:dyDescent="0.2">
      <c r="A268" s="56" t="s">
        <v>188</v>
      </c>
      <c r="B268" s="56"/>
      <c r="C268" s="56"/>
      <c r="D268" s="667"/>
      <c r="E268" s="667"/>
      <c r="F268" s="667"/>
      <c r="G268" s="667"/>
      <c r="H268" s="667"/>
      <c r="I268" s="667"/>
      <c r="J268" s="667"/>
      <c r="K268" s="667"/>
      <c r="L268" s="667"/>
      <c r="M268" s="661" t="s">
        <v>78</v>
      </c>
      <c r="N268" s="661"/>
      <c r="O268" s="661"/>
      <c r="P268" s="661"/>
      <c r="Q268" s="661"/>
      <c r="R268" s="661"/>
      <c r="S268" s="661"/>
      <c r="T268" s="661"/>
      <c r="U268" s="661"/>
      <c r="V268" s="661"/>
      <c r="W268" s="661"/>
      <c r="X268" s="661"/>
      <c r="Y268" s="677"/>
      <c r="Z268" s="677"/>
      <c r="AA268" s="677"/>
      <c r="AB268" s="677"/>
      <c r="AC268" s="677"/>
      <c r="AD268" s="677"/>
      <c r="AE268" s="677"/>
      <c r="AF268" s="677"/>
      <c r="AG268" s="677"/>
      <c r="AH268" s="677"/>
      <c r="AI268" s="185">
        <v>200</v>
      </c>
      <c r="AJ268" s="69"/>
      <c r="AK268" s="48"/>
      <c r="AL268" s="48"/>
      <c r="AM268" s="45"/>
      <c r="AN268" s="45"/>
      <c r="AO268" s="45"/>
      <c r="AP268" s="45"/>
      <c r="AQ268" s="45"/>
      <c r="AR268" s="45"/>
      <c r="AS268" s="45"/>
      <c r="AT268" s="45"/>
    </row>
    <row r="269" spans="1:46" s="215" customFormat="1" ht="25.35" customHeight="1" x14ac:dyDescent="0.25">
      <c r="A269" s="56" t="s">
        <v>189</v>
      </c>
      <c r="B269" s="56"/>
      <c r="C269" s="56"/>
      <c r="D269" s="667" t="s">
        <v>587</v>
      </c>
      <c r="E269" s="667"/>
      <c r="F269" s="667"/>
      <c r="G269" s="667"/>
      <c r="H269" s="667"/>
      <c r="I269" s="667"/>
      <c r="J269" s="667"/>
      <c r="K269" s="667"/>
      <c r="L269" s="667"/>
      <c r="M269" s="661" t="s">
        <v>75</v>
      </c>
      <c r="N269" s="661"/>
      <c r="O269" s="661"/>
      <c r="P269" s="661"/>
      <c r="Q269" s="661"/>
      <c r="R269" s="661"/>
      <c r="S269" s="661"/>
      <c r="T269" s="661"/>
      <c r="U269" s="661"/>
      <c r="V269" s="661"/>
      <c r="W269" s="661"/>
      <c r="X269" s="661"/>
      <c r="Y269" s="675" t="s">
        <v>462</v>
      </c>
      <c r="Z269" s="675"/>
      <c r="AA269" s="675"/>
      <c r="AB269" s="675"/>
      <c r="AC269" s="675"/>
      <c r="AD269" s="675"/>
      <c r="AE269" s="675"/>
      <c r="AF269" s="675"/>
      <c r="AG269" s="675"/>
      <c r="AH269" s="675"/>
      <c r="AI269" s="185">
        <v>100</v>
      </c>
      <c r="AJ269" s="183"/>
      <c r="AK269" s="111"/>
      <c r="AL269" s="111"/>
      <c r="AM269" s="45"/>
      <c r="AN269" s="45"/>
      <c r="AO269" s="45"/>
      <c r="AP269" s="45"/>
      <c r="AQ269" s="45"/>
      <c r="AR269" s="45"/>
      <c r="AS269" s="45"/>
      <c r="AT269" s="45"/>
    </row>
    <row r="270" spans="1:46" s="4" customFormat="1" ht="25.35" customHeight="1" x14ac:dyDescent="0.2">
      <c r="A270" s="56" t="s">
        <v>190</v>
      </c>
      <c r="B270" s="56"/>
      <c r="C270" s="56"/>
      <c r="D270" s="667"/>
      <c r="E270" s="667"/>
      <c r="F270" s="667"/>
      <c r="G270" s="667"/>
      <c r="H270" s="667"/>
      <c r="I270" s="667"/>
      <c r="J270" s="667"/>
      <c r="K270" s="667"/>
      <c r="L270" s="667"/>
      <c r="M270" s="661" t="s">
        <v>77</v>
      </c>
      <c r="N270" s="661"/>
      <c r="O270" s="661"/>
      <c r="P270" s="661"/>
      <c r="Q270" s="661"/>
      <c r="R270" s="661"/>
      <c r="S270" s="661"/>
      <c r="T270" s="661"/>
      <c r="U270" s="661"/>
      <c r="V270" s="661"/>
      <c r="W270" s="661"/>
      <c r="X270" s="661"/>
      <c r="Y270" s="676"/>
      <c r="Z270" s="676"/>
      <c r="AA270" s="676"/>
      <c r="AB270" s="676"/>
      <c r="AC270" s="676"/>
      <c r="AD270" s="676"/>
      <c r="AE270" s="676"/>
      <c r="AF270" s="676"/>
      <c r="AG270" s="676"/>
      <c r="AH270" s="676"/>
      <c r="AI270" s="185">
        <v>150</v>
      </c>
      <c r="AJ270" s="183"/>
      <c r="AK270" s="111"/>
      <c r="AL270" s="111"/>
      <c r="AM270" s="45"/>
      <c r="AN270" s="45"/>
      <c r="AO270" s="45"/>
      <c r="AP270" s="45"/>
      <c r="AQ270" s="45"/>
      <c r="AR270" s="45"/>
      <c r="AS270" s="45"/>
      <c r="AT270" s="45"/>
    </row>
    <row r="271" spans="1:46" s="4" customFormat="1" ht="25.35" customHeight="1" x14ac:dyDescent="0.2">
      <c r="A271" s="56" t="s">
        <v>191</v>
      </c>
      <c r="B271" s="56"/>
      <c r="C271" s="56"/>
      <c r="D271" s="667"/>
      <c r="E271" s="667"/>
      <c r="F271" s="667"/>
      <c r="G271" s="667"/>
      <c r="H271" s="667"/>
      <c r="I271" s="667"/>
      <c r="J271" s="667"/>
      <c r="K271" s="667"/>
      <c r="L271" s="667"/>
      <c r="M271" s="661" t="s">
        <v>78</v>
      </c>
      <c r="N271" s="661"/>
      <c r="O271" s="661"/>
      <c r="P271" s="661"/>
      <c r="Q271" s="661"/>
      <c r="R271" s="661"/>
      <c r="S271" s="661"/>
      <c r="T271" s="661"/>
      <c r="U271" s="661"/>
      <c r="V271" s="661"/>
      <c r="W271" s="661"/>
      <c r="X271" s="661"/>
      <c r="Y271" s="677"/>
      <c r="Z271" s="677"/>
      <c r="AA271" s="677"/>
      <c r="AB271" s="677"/>
      <c r="AC271" s="677"/>
      <c r="AD271" s="677"/>
      <c r="AE271" s="677"/>
      <c r="AF271" s="677"/>
      <c r="AG271" s="677"/>
      <c r="AH271" s="677"/>
      <c r="AI271" s="185">
        <v>200</v>
      </c>
      <c r="AJ271" s="183"/>
      <c r="AK271" s="111"/>
      <c r="AL271" s="111"/>
      <c r="AM271" s="45"/>
      <c r="AN271" s="45"/>
      <c r="AO271" s="45"/>
      <c r="AP271" s="45"/>
      <c r="AQ271" s="45"/>
      <c r="AR271" s="45"/>
      <c r="AS271" s="45"/>
      <c r="AT271" s="45"/>
    </row>
    <row r="272" spans="1:46" s="4" customFormat="1" ht="25.35" customHeight="1" x14ac:dyDescent="0.2">
      <c r="A272" s="56" t="s">
        <v>192</v>
      </c>
      <c r="B272" s="56"/>
      <c r="C272" s="56"/>
      <c r="D272" s="667" t="s">
        <v>76</v>
      </c>
      <c r="E272" s="667"/>
      <c r="F272" s="667"/>
      <c r="G272" s="667"/>
      <c r="H272" s="667"/>
      <c r="I272" s="667"/>
      <c r="J272" s="667"/>
      <c r="K272" s="667"/>
      <c r="L272" s="667"/>
      <c r="M272" s="661" t="s">
        <v>468</v>
      </c>
      <c r="N272" s="661"/>
      <c r="O272" s="661"/>
      <c r="P272" s="661"/>
      <c r="Q272" s="661"/>
      <c r="R272" s="661"/>
      <c r="S272" s="661"/>
      <c r="T272" s="661"/>
      <c r="U272" s="661"/>
      <c r="V272" s="661"/>
      <c r="W272" s="661"/>
      <c r="X272" s="661"/>
      <c r="Y272" s="675" t="s">
        <v>463</v>
      </c>
      <c r="Z272" s="675"/>
      <c r="AA272" s="675"/>
      <c r="AB272" s="675"/>
      <c r="AC272" s="675"/>
      <c r="AD272" s="675"/>
      <c r="AE272" s="675"/>
      <c r="AF272" s="675"/>
      <c r="AG272" s="675"/>
      <c r="AH272" s="675"/>
      <c r="AI272" s="185">
        <v>80</v>
      </c>
      <c r="AJ272" s="183"/>
      <c r="AK272" s="111"/>
      <c r="AL272" s="111"/>
      <c r="AM272" s="45"/>
      <c r="AN272" s="45"/>
      <c r="AO272" s="45"/>
      <c r="AP272" s="45"/>
      <c r="AQ272" s="45"/>
      <c r="AR272" s="45"/>
      <c r="AS272" s="45"/>
      <c r="AT272" s="45"/>
    </row>
    <row r="273" spans="1:46" s="4" customFormat="1" ht="25.35" customHeight="1" x14ac:dyDescent="0.2">
      <c r="A273" s="56" t="s">
        <v>193</v>
      </c>
      <c r="B273" s="56"/>
      <c r="C273" s="56"/>
      <c r="D273" s="667"/>
      <c r="E273" s="667"/>
      <c r="F273" s="667"/>
      <c r="G273" s="667"/>
      <c r="H273" s="667"/>
      <c r="I273" s="667"/>
      <c r="J273" s="667"/>
      <c r="K273" s="667"/>
      <c r="L273" s="667"/>
      <c r="M273" s="661" t="s">
        <v>469</v>
      </c>
      <c r="N273" s="661"/>
      <c r="O273" s="661"/>
      <c r="P273" s="661"/>
      <c r="Q273" s="661"/>
      <c r="R273" s="661"/>
      <c r="S273" s="661"/>
      <c r="T273" s="661"/>
      <c r="U273" s="661"/>
      <c r="V273" s="661"/>
      <c r="W273" s="661"/>
      <c r="X273" s="661"/>
      <c r="Y273" s="676"/>
      <c r="Z273" s="676"/>
      <c r="AA273" s="676"/>
      <c r="AB273" s="676"/>
      <c r="AC273" s="676"/>
      <c r="AD273" s="676"/>
      <c r="AE273" s="676"/>
      <c r="AF273" s="676"/>
      <c r="AG273" s="676"/>
      <c r="AH273" s="676"/>
      <c r="AI273" s="185">
        <v>135</v>
      </c>
      <c r="AJ273" s="183"/>
      <c r="AK273" s="111"/>
      <c r="AL273" s="111"/>
      <c r="AM273" s="45"/>
      <c r="AN273" s="45"/>
      <c r="AO273" s="45"/>
      <c r="AP273" s="45"/>
      <c r="AQ273" s="45"/>
      <c r="AR273" s="45"/>
      <c r="AS273" s="45"/>
      <c r="AT273" s="45"/>
    </row>
    <row r="274" spans="1:46" s="4" customFormat="1" ht="25.35" customHeight="1" x14ac:dyDescent="0.2">
      <c r="A274" s="56" t="s">
        <v>194</v>
      </c>
      <c r="B274" s="56"/>
      <c r="C274" s="56"/>
      <c r="D274" s="667"/>
      <c r="E274" s="667"/>
      <c r="F274" s="667"/>
      <c r="G274" s="667"/>
      <c r="H274" s="667"/>
      <c r="I274" s="667"/>
      <c r="J274" s="667"/>
      <c r="K274" s="667"/>
      <c r="L274" s="667"/>
      <c r="M274" s="661" t="s">
        <v>470</v>
      </c>
      <c r="N274" s="661"/>
      <c r="O274" s="661"/>
      <c r="P274" s="661"/>
      <c r="Q274" s="661"/>
      <c r="R274" s="661"/>
      <c r="S274" s="661"/>
      <c r="T274" s="661"/>
      <c r="U274" s="661"/>
      <c r="V274" s="661"/>
      <c r="W274" s="661"/>
      <c r="X274" s="661"/>
      <c r="Y274" s="677"/>
      <c r="Z274" s="677"/>
      <c r="AA274" s="677"/>
      <c r="AB274" s="677"/>
      <c r="AC274" s="677"/>
      <c r="AD274" s="677"/>
      <c r="AE274" s="677"/>
      <c r="AF274" s="677"/>
      <c r="AG274" s="677"/>
      <c r="AH274" s="677"/>
      <c r="AI274" s="185">
        <v>150</v>
      </c>
      <c r="AJ274" s="183"/>
      <c r="AK274" s="111"/>
      <c r="AL274" s="111"/>
      <c r="AM274" s="45"/>
      <c r="AN274" s="45"/>
      <c r="AO274" s="45"/>
      <c r="AP274" s="45"/>
      <c r="AQ274" s="45"/>
      <c r="AR274" s="45"/>
      <c r="AS274" s="45"/>
      <c r="AT274" s="45"/>
    </row>
    <row r="275" spans="1:46" s="4" customFormat="1" ht="25.35" customHeight="1" x14ac:dyDescent="0.2">
      <c r="A275" s="56" t="s">
        <v>195</v>
      </c>
      <c r="B275" s="56"/>
      <c r="C275" s="56"/>
      <c r="D275" s="667" t="s">
        <v>588</v>
      </c>
      <c r="E275" s="667"/>
      <c r="F275" s="667"/>
      <c r="G275" s="667"/>
      <c r="H275" s="667"/>
      <c r="I275" s="667"/>
      <c r="J275" s="667"/>
      <c r="K275" s="667"/>
      <c r="L275" s="667"/>
      <c r="M275" s="661" t="s">
        <v>75</v>
      </c>
      <c r="N275" s="661"/>
      <c r="O275" s="661"/>
      <c r="P275" s="661"/>
      <c r="Q275" s="661"/>
      <c r="R275" s="661"/>
      <c r="S275" s="661"/>
      <c r="T275" s="661"/>
      <c r="U275" s="661"/>
      <c r="V275" s="661"/>
      <c r="W275" s="661"/>
      <c r="X275" s="661"/>
      <c r="Y275" s="675" t="s">
        <v>464</v>
      </c>
      <c r="Z275" s="675"/>
      <c r="AA275" s="675"/>
      <c r="AB275" s="675"/>
      <c r="AC275" s="675"/>
      <c r="AD275" s="675"/>
      <c r="AE275" s="675"/>
      <c r="AF275" s="675"/>
      <c r="AG275" s="675"/>
      <c r="AH275" s="675"/>
      <c r="AI275" s="185">
        <v>100</v>
      </c>
      <c r="AJ275" s="69"/>
      <c r="AK275" s="48"/>
      <c r="AL275" s="48"/>
      <c r="AM275" s="45"/>
      <c r="AN275" s="45"/>
      <c r="AO275" s="45"/>
      <c r="AP275" s="45"/>
      <c r="AQ275" s="45"/>
      <c r="AR275" s="45"/>
      <c r="AS275" s="45"/>
      <c r="AT275" s="45"/>
    </row>
    <row r="276" spans="1:46" s="214" customFormat="1" ht="25.35" customHeight="1" x14ac:dyDescent="0.2">
      <c r="A276" s="56" t="s">
        <v>196</v>
      </c>
      <c r="B276" s="56"/>
      <c r="C276" s="56"/>
      <c r="D276" s="667"/>
      <c r="E276" s="667"/>
      <c r="F276" s="667"/>
      <c r="G276" s="667"/>
      <c r="H276" s="667"/>
      <c r="I276" s="667"/>
      <c r="J276" s="667"/>
      <c r="K276" s="667"/>
      <c r="L276" s="667"/>
      <c r="M276" s="661" t="s">
        <v>77</v>
      </c>
      <c r="N276" s="661"/>
      <c r="O276" s="661"/>
      <c r="P276" s="661"/>
      <c r="Q276" s="661"/>
      <c r="R276" s="661"/>
      <c r="S276" s="661"/>
      <c r="T276" s="661"/>
      <c r="U276" s="661"/>
      <c r="V276" s="661"/>
      <c r="W276" s="661"/>
      <c r="X276" s="661"/>
      <c r="Y276" s="676"/>
      <c r="Z276" s="676"/>
      <c r="AA276" s="676"/>
      <c r="AB276" s="676"/>
      <c r="AC276" s="676"/>
      <c r="AD276" s="676"/>
      <c r="AE276" s="676"/>
      <c r="AF276" s="676"/>
      <c r="AG276" s="676"/>
      <c r="AH276" s="676"/>
      <c r="AI276" s="185">
        <v>150</v>
      </c>
      <c r="AJ276" s="69"/>
      <c r="AK276" s="48"/>
      <c r="AL276" s="48"/>
      <c r="AM276" s="45"/>
      <c r="AN276" s="45"/>
      <c r="AO276" s="45"/>
      <c r="AP276" s="45"/>
      <c r="AQ276" s="45"/>
      <c r="AR276" s="45"/>
      <c r="AS276" s="45"/>
      <c r="AT276" s="45"/>
    </row>
    <row r="277" spans="1:46" s="215" customFormat="1" ht="25.35" customHeight="1" x14ac:dyDescent="0.25">
      <c r="A277" s="56" t="s">
        <v>197</v>
      </c>
      <c r="B277" s="56"/>
      <c r="C277" s="56"/>
      <c r="D277" s="667"/>
      <c r="E277" s="667"/>
      <c r="F277" s="667"/>
      <c r="G277" s="667"/>
      <c r="H277" s="667"/>
      <c r="I277" s="667"/>
      <c r="J277" s="667"/>
      <c r="K277" s="667"/>
      <c r="L277" s="667"/>
      <c r="M277" s="661" t="s">
        <v>78</v>
      </c>
      <c r="N277" s="661"/>
      <c r="O277" s="661"/>
      <c r="P277" s="661"/>
      <c r="Q277" s="661"/>
      <c r="R277" s="661"/>
      <c r="S277" s="661"/>
      <c r="T277" s="661"/>
      <c r="U277" s="661"/>
      <c r="V277" s="661"/>
      <c r="W277" s="661"/>
      <c r="X277" s="661"/>
      <c r="Y277" s="677"/>
      <c r="Z277" s="677"/>
      <c r="AA277" s="677"/>
      <c r="AB277" s="677"/>
      <c r="AC277" s="677"/>
      <c r="AD277" s="677"/>
      <c r="AE277" s="677"/>
      <c r="AF277" s="677"/>
      <c r="AG277" s="677"/>
      <c r="AH277" s="677"/>
      <c r="AI277" s="185">
        <v>200</v>
      </c>
      <c r="AJ277" s="69"/>
      <c r="AK277" s="48"/>
      <c r="AL277" s="48"/>
      <c r="AM277" s="45"/>
      <c r="AN277" s="45"/>
      <c r="AO277" s="45"/>
      <c r="AP277" s="45"/>
      <c r="AQ277" s="45"/>
      <c r="AR277" s="45"/>
      <c r="AS277" s="45"/>
      <c r="AT277" s="45"/>
    </row>
    <row r="278" spans="1:46" s="4" customFormat="1" ht="25.35" customHeight="1" x14ac:dyDescent="0.2">
      <c r="A278" s="56" t="s">
        <v>198</v>
      </c>
      <c r="B278" s="56"/>
      <c r="C278" s="56"/>
      <c r="D278" s="667" t="s">
        <v>74</v>
      </c>
      <c r="E278" s="667"/>
      <c r="F278" s="667"/>
      <c r="G278" s="667"/>
      <c r="H278" s="667"/>
      <c r="I278" s="667"/>
      <c r="J278" s="667"/>
      <c r="K278" s="667"/>
      <c r="L278" s="667"/>
      <c r="M278" s="661" t="s">
        <v>79</v>
      </c>
      <c r="N278" s="661"/>
      <c r="O278" s="661"/>
      <c r="P278" s="661"/>
      <c r="Q278" s="661"/>
      <c r="R278" s="661"/>
      <c r="S278" s="661"/>
      <c r="T278" s="661"/>
      <c r="U278" s="661"/>
      <c r="V278" s="661"/>
      <c r="W278" s="661"/>
      <c r="X278" s="661"/>
      <c r="Y278" s="675" t="s">
        <v>465</v>
      </c>
      <c r="Z278" s="675"/>
      <c r="AA278" s="675"/>
      <c r="AB278" s="675"/>
      <c r="AC278" s="675"/>
      <c r="AD278" s="675"/>
      <c r="AE278" s="675"/>
      <c r="AF278" s="675"/>
      <c r="AG278" s="675"/>
      <c r="AH278" s="675"/>
      <c r="AI278" s="185">
        <v>50</v>
      </c>
      <c r="AJ278" s="69"/>
      <c r="AK278" s="48"/>
      <c r="AL278" s="48"/>
      <c r="AM278" s="45"/>
      <c r="AN278" s="45"/>
      <c r="AO278" s="45"/>
      <c r="AP278" s="45"/>
      <c r="AQ278" s="45"/>
      <c r="AR278" s="45"/>
      <c r="AS278" s="45"/>
      <c r="AT278" s="45"/>
    </row>
    <row r="279" spans="1:46" s="4" customFormat="1" ht="25.35" customHeight="1" x14ac:dyDescent="0.2">
      <c r="A279" s="56" t="s">
        <v>199</v>
      </c>
      <c r="B279" s="56"/>
      <c r="C279" s="56"/>
      <c r="D279" s="667"/>
      <c r="E279" s="667"/>
      <c r="F279" s="667"/>
      <c r="G279" s="667"/>
      <c r="H279" s="667"/>
      <c r="I279" s="667"/>
      <c r="J279" s="667"/>
      <c r="K279" s="667"/>
      <c r="L279" s="667"/>
      <c r="M279" s="661" t="s">
        <v>80</v>
      </c>
      <c r="N279" s="661"/>
      <c r="O279" s="661"/>
      <c r="P279" s="661"/>
      <c r="Q279" s="661"/>
      <c r="R279" s="661"/>
      <c r="S279" s="661"/>
      <c r="T279" s="661"/>
      <c r="U279" s="661"/>
      <c r="V279" s="661"/>
      <c r="W279" s="661"/>
      <c r="X279" s="661"/>
      <c r="Y279" s="677"/>
      <c r="Z279" s="677"/>
      <c r="AA279" s="677"/>
      <c r="AB279" s="677"/>
      <c r="AC279" s="677"/>
      <c r="AD279" s="677"/>
      <c r="AE279" s="677"/>
      <c r="AF279" s="677"/>
      <c r="AG279" s="677"/>
      <c r="AH279" s="677"/>
      <c r="AI279" s="185">
        <v>75</v>
      </c>
      <c r="AJ279" s="69"/>
      <c r="AK279" s="48"/>
      <c r="AL279" s="48"/>
      <c r="AM279" s="45"/>
      <c r="AN279" s="45"/>
      <c r="AO279" s="45"/>
      <c r="AP279" s="45"/>
      <c r="AQ279" s="45"/>
      <c r="AR279" s="45"/>
      <c r="AS279" s="45"/>
      <c r="AT279" s="45"/>
    </row>
    <row r="280" spans="1:46" s="214" customFormat="1" ht="25.35" customHeight="1" x14ac:dyDescent="0.2">
      <c r="A280" s="56" t="s">
        <v>200</v>
      </c>
      <c r="B280" s="56"/>
      <c r="C280" s="56"/>
      <c r="D280" s="667" t="s">
        <v>589</v>
      </c>
      <c r="E280" s="667"/>
      <c r="F280" s="667"/>
      <c r="G280" s="667"/>
      <c r="H280" s="667"/>
      <c r="I280" s="667"/>
      <c r="J280" s="667"/>
      <c r="K280" s="667"/>
      <c r="L280" s="667"/>
      <c r="M280" s="661" t="s">
        <v>82</v>
      </c>
      <c r="N280" s="661"/>
      <c r="O280" s="661"/>
      <c r="P280" s="661"/>
      <c r="Q280" s="661"/>
      <c r="R280" s="661"/>
      <c r="S280" s="661"/>
      <c r="T280" s="661"/>
      <c r="U280" s="661"/>
      <c r="V280" s="661"/>
      <c r="W280" s="661"/>
      <c r="X280" s="661"/>
      <c r="Y280" s="675" t="s">
        <v>466</v>
      </c>
      <c r="Z280" s="675"/>
      <c r="AA280" s="675"/>
      <c r="AB280" s="675"/>
      <c r="AC280" s="675"/>
      <c r="AD280" s="675"/>
      <c r="AE280" s="675"/>
      <c r="AF280" s="675"/>
      <c r="AG280" s="675"/>
      <c r="AH280" s="675"/>
      <c r="AI280" s="185">
        <v>25</v>
      </c>
      <c r="AJ280" s="69"/>
      <c r="AK280" s="48"/>
      <c r="AL280" s="48"/>
      <c r="AM280" s="45"/>
      <c r="AN280" s="45"/>
      <c r="AO280" s="45"/>
      <c r="AP280" s="45"/>
      <c r="AQ280" s="45"/>
      <c r="AR280" s="45"/>
      <c r="AS280" s="45"/>
      <c r="AT280" s="45"/>
    </row>
    <row r="281" spans="1:46" s="215" customFormat="1" ht="25.35" customHeight="1" x14ac:dyDescent="0.25">
      <c r="A281" s="56" t="s">
        <v>201</v>
      </c>
      <c r="B281" s="56"/>
      <c r="C281" s="56"/>
      <c r="D281" s="667"/>
      <c r="E281" s="667"/>
      <c r="F281" s="667"/>
      <c r="G281" s="667"/>
      <c r="H281" s="667"/>
      <c r="I281" s="667"/>
      <c r="J281" s="667"/>
      <c r="K281" s="667"/>
      <c r="L281" s="667"/>
      <c r="M281" s="661" t="s">
        <v>83</v>
      </c>
      <c r="N281" s="661"/>
      <c r="O281" s="661"/>
      <c r="P281" s="661"/>
      <c r="Q281" s="661"/>
      <c r="R281" s="661"/>
      <c r="S281" s="661"/>
      <c r="T281" s="661"/>
      <c r="U281" s="661"/>
      <c r="V281" s="661"/>
      <c r="W281" s="661"/>
      <c r="X281" s="661"/>
      <c r="Y281" s="676"/>
      <c r="Z281" s="676"/>
      <c r="AA281" s="676"/>
      <c r="AB281" s="676"/>
      <c r="AC281" s="676"/>
      <c r="AD281" s="676"/>
      <c r="AE281" s="676"/>
      <c r="AF281" s="676"/>
      <c r="AG281" s="676"/>
      <c r="AH281" s="676"/>
      <c r="AI281" s="185">
        <v>35</v>
      </c>
      <c r="AJ281" s="69"/>
      <c r="AK281" s="48"/>
      <c r="AL281" s="48"/>
      <c r="AM281" s="45"/>
      <c r="AN281" s="45"/>
      <c r="AO281" s="45"/>
      <c r="AP281" s="45"/>
      <c r="AQ281" s="45"/>
      <c r="AR281" s="45"/>
      <c r="AS281" s="45"/>
      <c r="AT281" s="45"/>
    </row>
    <row r="282" spans="1:46" s="4" customFormat="1" ht="25.35" customHeight="1" x14ac:dyDescent="0.2">
      <c r="A282" s="56" t="s">
        <v>202</v>
      </c>
      <c r="B282" s="56"/>
      <c r="C282" s="56"/>
      <c r="D282" s="667"/>
      <c r="E282" s="667"/>
      <c r="F282" s="667"/>
      <c r="G282" s="667"/>
      <c r="H282" s="667"/>
      <c r="I282" s="667"/>
      <c r="J282" s="667"/>
      <c r="K282" s="667"/>
      <c r="L282" s="667"/>
      <c r="M282" s="661" t="s">
        <v>84</v>
      </c>
      <c r="N282" s="661"/>
      <c r="O282" s="661"/>
      <c r="P282" s="661"/>
      <c r="Q282" s="661"/>
      <c r="R282" s="661"/>
      <c r="S282" s="661"/>
      <c r="T282" s="661"/>
      <c r="U282" s="661"/>
      <c r="V282" s="661"/>
      <c r="W282" s="661"/>
      <c r="X282" s="661"/>
      <c r="Y282" s="677"/>
      <c r="Z282" s="677"/>
      <c r="AA282" s="677"/>
      <c r="AB282" s="677"/>
      <c r="AC282" s="677"/>
      <c r="AD282" s="677"/>
      <c r="AE282" s="677"/>
      <c r="AF282" s="677"/>
      <c r="AG282" s="677"/>
      <c r="AH282" s="677"/>
      <c r="AI282" s="185">
        <v>40</v>
      </c>
      <c r="AJ282" s="69"/>
      <c r="AK282" s="48"/>
      <c r="AL282" s="48"/>
      <c r="AM282" s="45"/>
      <c r="AN282" s="45"/>
      <c r="AO282" s="45"/>
      <c r="AP282" s="45"/>
      <c r="AQ282" s="45"/>
      <c r="AR282" s="45"/>
      <c r="AS282" s="45"/>
      <c r="AT282" s="45"/>
    </row>
    <row r="283" spans="1:46" s="4" customFormat="1" ht="25.35" customHeight="1" x14ac:dyDescent="0.2">
      <c r="A283" s="56" t="s">
        <v>203</v>
      </c>
      <c r="B283" s="56"/>
      <c r="C283" s="56"/>
      <c r="D283" s="667"/>
      <c r="E283" s="667"/>
      <c r="F283" s="667"/>
      <c r="G283" s="667"/>
      <c r="H283" s="667"/>
      <c r="I283" s="667"/>
      <c r="J283" s="667"/>
      <c r="K283" s="667"/>
      <c r="L283" s="667"/>
      <c r="M283" s="661" t="s">
        <v>471</v>
      </c>
      <c r="N283" s="661"/>
      <c r="O283" s="661"/>
      <c r="P283" s="661"/>
      <c r="Q283" s="661"/>
      <c r="R283" s="661"/>
      <c r="S283" s="661"/>
      <c r="T283" s="661"/>
      <c r="U283" s="661"/>
      <c r="V283" s="661"/>
      <c r="W283" s="661"/>
      <c r="X283" s="661"/>
      <c r="Y283" s="675" t="s">
        <v>467</v>
      </c>
      <c r="Z283" s="675"/>
      <c r="AA283" s="675"/>
      <c r="AB283" s="675"/>
      <c r="AC283" s="675"/>
      <c r="AD283" s="675"/>
      <c r="AE283" s="675"/>
      <c r="AF283" s="675"/>
      <c r="AG283" s="675"/>
      <c r="AH283" s="675"/>
      <c r="AI283" s="185">
        <v>25</v>
      </c>
      <c r="AJ283" s="69"/>
      <c r="AK283" s="48"/>
      <c r="AL283" s="48"/>
      <c r="AM283" s="45"/>
      <c r="AN283" s="45"/>
      <c r="AO283" s="45"/>
      <c r="AP283" s="45"/>
      <c r="AQ283" s="45"/>
      <c r="AR283" s="45"/>
      <c r="AS283" s="45"/>
      <c r="AT283" s="45"/>
    </row>
    <row r="284" spans="1:46" s="4" customFormat="1" ht="25.35" customHeight="1" x14ac:dyDescent="0.2">
      <c r="A284" s="56" t="s">
        <v>204</v>
      </c>
      <c r="B284" s="56"/>
      <c r="C284" s="56"/>
      <c r="D284" s="667"/>
      <c r="E284" s="667"/>
      <c r="F284" s="667"/>
      <c r="G284" s="667"/>
      <c r="H284" s="667"/>
      <c r="I284" s="667"/>
      <c r="J284" s="667"/>
      <c r="K284" s="667"/>
      <c r="L284" s="667"/>
      <c r="M284" s="661" t="s">
        <v>472</v>
      </c>
      <c r="N284" s="661"/>
      <c r="O284" s="661"/>
      <c r="P284" s="661"/>
      <c r="Q284" s="661"/>
      <c r="R284" s="661"/>
      <c r="S284" s="661"/>
      <c r="T284" s="661"/>
      <c r="U284" s="661"/>
      <c r="V284" s="661"/>
      <c r="W284" s="661"/>
      <c r="X284" s="661"/>
      <c r="Y284" s="676"/>
      <c r="Z284" s="676"/>
      <c r="AA284" s="676"/>
      <c r="AB284" s="676"/>
      <c r="AC284" s="676"/>
      <c r="AD284" s="676"/>
      <c r="AE284" s="676"/>
      <c r="AF284" s="676"/>
      <c r="AG284" s="676"/>
      <c r="AH284" s="676"/>
      <c r="AI284" s="185">
        <v>35</v>
      </c>
      <c r="AJ284" s="69"/>
      <c r="AK284" s="48"/>
      <c r="AL284" s="48"/>
      <c r="AM284" s="45"/>
      <c r="AN284" s="45"/>
      <c r="AO284" s="45"/>
      <c r="AP284" s="45"/>
      <c r="AQ284" s="45"/>
      <c r="AR284" s="45"/>
      <c r="AS284" s="45"/>
      <c r="AT284" s="45"/>
    </row>
    <row r="285" spans="1:46" s="4" customFormat="1" ht="25.35" customHeight="1" x14ac:dyDescent="0.2">
      <c r="A285" s="59" t="s">
        <v>205</v>
      </c>
      <c r="B285" s="59"/>
      <c r="C285" s="59"/>
      <c r="D285" s="668"/>
      <c r="E285" s="668"/>
      <c r="F285" s="668"/>
      <c r="G285" s="668"/>
      <c r="H285" s="668"/>
      <c r="I285" s="668"/>
      <c r="J285" s="668"/>
      <c r="K285" s="668"/>
      <c r="L285" s="668"/>
      <c r="M285" s="675" t="s">
        <v>473</v>
      </c>
      <c r="N285" s="675"/>
      <c r="O285" s="675"/>
      <c r="P285" s="675"/>
      <c r="Q285" s="675"/>
      <c r="R285" s="675"/>
      <c r="S285" s="675"/>
      <c r="T285" s="675"/>
      <c r="U285" s="675"/>
      <c r="V285" s="675"/>
      <c r="W285" s="675"/>
      <c r="X285" s="675"/>
      <c r="Y285" s="676"/>
      <c r="Z285" s="676"/>
      <c r="AA285" s="676"/>
      <c r="AB285" s="676"/>
      <c r="AC285" s="676"/>
      <c r="AD285" s="676"/>
      <c r="AE285" s="676"/>
      <c r="AF285" s="676"/>
      <c r="AG285" s="676"/>
      <c r="AH285" s="676"/>
      <c r="AI285" s="186">
        <v>40</v>
      </c>
      <c r="AJ285" s="69"/>
      <c r="AK285" s="48"/>
      <c r="AL285" s="48"/>
      <c r="AM285" s="45"/>
      <c r="AN285" s="45"/>
      <c r="AO285" s="45"/>
      <c r="AP285" s="45"/>
      <c r="AQ285" s="45"/>
      <c r="AR285" s="45"/>
      <c r="AS285" s="45"/>
      <c r="AT285" s="45"/>
    </row>
    <row r="286" spans="1:46" s="214" customFormat="1" ht="14.25" customHeight="1" x14ac:dyDescent="0.2">
      <c r="A286" s="222"/>
      <c r="B286" s="222"/>
      <c r="C286" s="222"/>
      <c r="D286" s="222"/>
      <c r="E286" s="222"/>
      <c r="F286" s="222"/>
      <c r="G286" s="222"/>
      <c r="H286" s="222"/>
      <c r="I286" s="222"/>
      <c r="J286" s="222"/>
      <c r="K286" s="222"/>
      <c r="L286" s="222"/>
      <c r="M286" s="222"/>
      <c r="N286" s="222"/>
      <c r="O286" s="222"/>
      <c r="P286" s="222"/>
      <c r="Q286" s="222"/>
      <c r="R286" s="222"/>
      <c r="S286" s="222"/>
      <c r="T286" s="223"/>
      <c r="U286" s="222"/>
      <c r="V286" s="222"/>
      <c r="W286" s="222"/>
      <c r="X286" s="222"/>
      <c r="Y286" s="222"/>
      <c r="Z286" s="222"/>
      <c r="AA286" s="222"/>
      <c r="AB286" s="222"/>
      <c r="AC286" s="222"/>
      <c r="AD286" s="222"/>
      <c r="AE286" s="222"/>
      <c r="AF286" s="222"/>
      <c r="AG286" s="222"/>
      <c r="AH286" s="222"/>
      <c r="AI286" s="224"/>
      <c r="AJ286" s="222"/>
      <c r="AK286" s="107"/>
      <c r="AL286" s="107"/>
      <c r="AM286" s="107"/>
      <c r="AN286" s="107"/>
      <c r="AO286" s="107"/>
      <c r="AP286" s="107"/>
      <c r="AQ286" s="107"/>
      <c r="AR286" s="107"/>
      <c r="AS286" s="107"/>
      <c r="AT286" s="107"/>
    </row>
    <row r="287" spans="1:46" s="215" customFormat="1" ht="14.25" customHeight="1" x14ac:dyDescent="0.25">
      <c r="A287" s="222"/>
      <c r="B287" s="222"/>
      <c r="C287" s="222"/>
      <c r="D287" s="222"/>
      <c r="E287" s="222"/>
      <c r="F287" s="222"/>
      <c r="G287" s="222"/>
      <c r="H287" s="222"/>
      <c r="I287" s="222"/>
      <c r="J287" s="222"/>
      <c r="K287" s="222"/>
      <c r="L287" s="222"/>
      <c r="M287" s="222"/>
      <c r="N287" s="222"/>
      <c r="O287" s="222"/>
      <c r="P287" s="222"/>
      <c r="Q287" s="222"/>
      <c r="R287" s="222"/>
      <c r="S287" s="222"/>
      <c r="T287" s="223"/>
      <c r="U287" s="222"/>
      <c r="V287" s="222"/>
      <c r="W287" s="222"/>
      <c r="X287" s="222"/>
      <c r="Y287" s="222"/>
      <c r="Z287" s="222"/>
      <c r="AA287" s="222"/>
      <c r="AB287" s="222"/>
      <c r="AC287" s="222"/>
      <c r="AD287" s="222"/>
      <c r="AE287" s="222"/>
      <c r="AF287" s="222"/>
      <c r="AG287" s="222"/>
      <c r="AH287" s="222"/>
      <c r="AI287" s="224"/>
      <c r="AJ287" s="222"/>
      <c r="AK287" s="107"/>
      <c r="AL287" s="107"/>
      <c r="AM287" s="107"/>
      <c r="AN287" s="107"/>
      <c r="AO287" s="107"/>
      <c r="AP287" s="107"/>
      <c r="AQ287" s="107"/>
      <c r="AR287" s="107"/>
      <c r="AS287" s="107"/>
      <c r="AT287" s="107"/>
    </row>
    <row r="288" spans="1:46" s="4" customFormat="1" ht="14.25" customHeight="1" x14ac:dyDescent="0.2">
      <c r="A288" s="222"/>
      <c r="B288" s="222"/>
      <c r="C288" s="222"/>
      <c r="D288" s="222"/>
      <c r="E288" s="222"/>
      <c r="F288" s="222"/>
      <c r="G288" s="222"/>
      <c r="H288" s="222"/>
      <c r="I288" s="222"/>
      <c r="J288" s="222"/>
      <c r="K288" s="222"/>
      <c r="L288" s="222"/>
      <c r="M288" s="222"/>
      <c r="N288" s="222"/>
      <c r="O288" s="222"/>
      <c r="P288" s="222"/>
      <c r="Q288" s="222"/>
      <c r="R288" s="222"/>
      <c r="S288" s="222"/>
      <c r="T288" s="223"/>
      <c r="U288" s="222"/>
      <c r="V288" s="222"/>
      <c r="W288" s="222"/>
      <c r="X288" s="222"/>
      <c r="Y288" s="222"/>
      <c r="Z288" s="222"/>
      <c r="AA288" s="222"/>
      <c r="AB288" s="222"/>
      <c r="AC288" s="222"/>
      <c r="AD288" s="222"/>
      <c r="AE288" s="222"/>
      <c r="AF288" s="222"/>
      <c r="AG288" s="222"/>
      <c r="AH288" s="222"/>
      <c r="AI288" s="224"/>
      <c r="AJ288" s="222"/>
      <c r="AK288" s="107"/>
      <c r="AL288" s="107"/>
      <c r="AM288" s="107"/>
      <c r="AN288" s="107"/>
      <c r="AO288" s="107"/>
      <c r="AP288" s="107"/>
      <c r="AQ288" s="107"/>
      <c r="AR288" s="107"/>
      <c r="AS288" s="107"/>
      <c r="AT288" s="107"/>
    </row>
    <row r="289" spans="1:46" s="4" customFormat="1" ht="14.25" customHeight="1" x14ac:dyDescent="0.2">
      <c r="A289" s="222"/>
      <c r="B289" s="222"/>
      <c r="C289" s="222"/>
      <c r="D289" s="222"/>
      <c r="E289" s="222"/>
      <c r="F289" s="222"/>
      <c r="G289" s="222"/>
      <c r="H289" s="222"/>
      <c r="I289" s="222"/>
      <c r="J289" s="222"/>
      <c r="K289" s="222"/>
      <c r="L289" s="222"/>
      <c r="M289" s="222"/>
      <c r="N289" s="222"/>
      <c r="O289" s="222"/>
      <c r="P289" s="222"/>
      <c r="Q289" s="222"/>
      <c r="R289" s="222"/>
      <c r="S289" s="222"/>
      <c r="T289" s="223"/>
      <c r="U289" s="222"/>
      <c r="V289" s="222"/>
      <c r="W289" s="222"/>
      <c r="X289" s="222"/>
      <c r="Y289" s="222"/>
      <c r="Z289" s="222"/>
      <c r="AA289" s="222"/>
      <c r="AB289" s="222"/>
      <c r="AC289" s="222"/>
      <c r="AD289" s="222"/>
      <c r="AE289" s="222"/>
      <c r="AF289" s="222"/>
      <c r="AG289" s="222"/>
      <c r="AH289" s="222"/>
      <c r="AI289" s="224"/>
      <c r="AJ289" s="222"/>
      <c r="AK289" s="107"/>
      <c r="AL289" s="107"/>
      <c r="AM289" s="107"/>
      <c r="AN289" s="107"/>
      <c r="AO289" s="107"/>
      <c r="AP289" s="107"/>
      <c r="AQ289" s="107"/>
      <c r="AR289" s="107"/>
      <c r="AS289" s="107"/>
      <c r="AT289" s="107"/>
    </row>
    <row r="290" spans="1:46" s="4" customFormat="1" ht="14.25" customHeight="1" x14ac:dyDescent="0.2">
      <c r="T290" s="6"/>
      <c r="AI290" s="190"/>
      <c r="AJ290" s="47"/>
      <c r="AK290" s="109"/>
      <c r="AL290" s="109"/>
      <c r="AM290" s="45"/>
      <c r="AN290" s="45"/>
      <c r="AO290" s="45"/>
      <c r="AP290" s="45"/>
      <c r="AQ290" s="45"/>
      <c r="AR290" s="45"/>
      <c r="AS290" s="45"/>
      <c r="AT290" s="45"/>
    </row>
    <row r="291" spans="1:46" s="204" customFormat="1" ht="20.25" x14ac:dyDescent="0.3">
      <c r="A291" s="2" t="s">
        <v>139</v>
      </c>
      <c r="T291" s="205"/>
      <c r="Y291" s="206"/>
      <c r="Z291" s="206"/>
      <c r="AA291" s="206"/>
      <c r="AB291" s="206"/>
      <c r="AE291" s="206"/>
      <c r="AF291" s="206"/>
      <c r="AI291" s="226"/>
      <c r="AJ291" s="207"/>
      <c r="AK291" s="208"/>
      <c r="AL291" s="208"/>
      <c r="AM291" s="209"/>
      <c r="AN291" s="209"/>
      <c r="AO291" s="209"/>
      <c r="AP291" s="209"/>
      <c r="AQ291" s="209"/>
      <c r="AR291" s="209"/>
      <c r="AS291" s="209"/>
      <c r="AT291" s="209"/>
    </row>
    <row r="292" spans="1:46" s="1" customFormat="1" ht="16.5" x14ac:dyDescent="0.3">
      <c r="A292" s="28" t="s">
        <v>86</v>
      </c>
      <c r="B292" s="29"/>
      <c r="C292" s="29"/>
      <c r="D292" s="29"/>
      <c r="E292" s="29"/>
      <c r="F292" s="29"/>
      <c r="G292" s="29"/>
      <c r="H292" s="29"/>
      <c r="I292" s="29"/>
      <c r="J292" s="29"/>
      <c r="K292" s="29"/>
      <c r="L292" s="29"/>
      <c r="M292" s="29"/>
      <c r="N292" s="29"/>
      <c r="O292" s="29"/>
      <c r="P292" s="29"/>
      <c r="Q292" s="29"/>
      <c r="R292" s="29"/>
      <c r="S292" s="29"/>
      <c r="T292" s="30"/>
      <c r="U292" s="29"/>
      <c r="V292" s="29"/>
      <c r="W292" s="29"/>
      <c r="X292" s="29"/>
      <c r="Y292" s="31"/>
      <c r="Z292" s="31"/>
      <c r="AA292" s="31"/>
      <c r="AB292" s="31"/>
      <c r="AC292" s="29"/>
      <c r="AD292" s="29"/>
      <c r="AE292" s="31"/>
      <c r="AF292" s="31"/>
      <c r="AG292" s="29"/>
      <c r="AH292" s="29"/>
      <c r="AI292" s="194"/>
      <c r="AJ292" s="50"/>
      <c r="AK292" s="103"/>
      <c r="AL292" s="103"/>
      <c r="AM292" s="104"/>
      <c r="AN292" s="104"/>
      <c r="AO292" s="104"/>
      <c r="AP292" s="104"/>
      <c r="AQ292" s="104"/>
      <c r="AR292" s="104"/>
      <c r="AS292" s="104"/>
      <c r="AT292" s="104"/>
    </row>
    <row r="293" spans="1:46" s="1" customFormat="1" ht="17.25" thickBot="1" x14ac:dyDescent="0.35">
      <c r="A293" s="66" t="s">
        <v>33</v>
      </c>
      <c r="B293" s="66"/>
      <c r="C293" s="66"/>
      <c r="D293" s="66" t="s">
        <v>34</v>
      </c>
      <c r="E293" s="66"/>
      <c r="F293" s="66"/>
      <c r="G293" s="66"/>
      <c r="H293" s="66"/>
      <c r="I293" s="66"/>
      <c r="J293" s="66"/>
      <c r="K293" s="66"/>
      <c r="L293" s="66"/>
      <c r="M293" s="66" t="s">
        <v>228</v>
      </c>
      <c r="N293" s="66"/>
      <c r="O293" s="66"/>
      <c r="P293" s="66"/>
      <c r="Q293" s="66"/>
      <c r="R293" s="66"/>
      <c r="S293" s="66"/>
      <c r="T293" s="66"/>
      <c r="U293" s="66"/>
      <c r="V293" s="66"/>
      <c r="W293" s="66"/>
      <c r="X293" s="66"/>
      <c r="Y293" s="66" t="s">
        <v>441</v>
      </c>
      <c r="Z293" s="66"/>
      <c r="AA293" s="66"/>
      <c r="AB293" s="66"/>
      <c r="AC293" s="66"/>
      <c r="AD293" s="66"/>
      <c r="AE293" s="66"/>
      <c r="AF293" s="66"/>
      <c r="AG293" s="66"/>
      <c r="AH293" s="66"/>
      <c r="AI293" s="196" t="s">
        <v>35</v>
      </c>
      <c r="AJ293" s="70"/>
      <c r="AK293" s="106"/>
      <c r="AL293" s="106"/>
      <c r="AM293" s="54"/>
      <c r="AN293" s="54"/>
      <c r="AO293" s="54"/>
      <c r="AP293" s="54"/>
      <c r="AQ293" s="54"/>
      <c r="AR293" s="54"/>
      <c r="AS293" s="54"/>
      <c r="AT293" s="54"/>
    </row>
    <row r="294" spans="1:46" s="4" customFormat="1" ht="25.35" customHeight="1" x14ac:dyDescent="0.2">
      <c r="A294" s="64" t="s">
        <v>348</v>
      </c>
      <c r="B294" s="64"/>
      <c r="C294" s="64"/>
      <c r="D294" s="670" t="s">
        <v>590</v>
      </c>
      <c r="E294" s="670"/>
      <c r="F294" s="670"/>
      <c r="G294" s="670"/>
      <c r="H294" s="670"/>
      <c r="I294" s="670"/>
      <c r="J294" s="670"/>
      <c r="K294" s="670"/>
      <c r="L294" s="670"/>
      <c r="M294" s="679" t="s">
        <v>89</v>
      </c>
      <c r="N294" s="679"/>
      <c r="O294" s="679"/>
      <c r="P294" s="679"/>
      <c r="Q294" s="679"/>
      <c r="R294" s="679"/>
      <c r="S294" s="679"/>
      <c r="T294" s="679"/>
      <c r="U294" s="679"/>
      <c r="V294" s="679"/>
      <c r="W294" s="679"/>
      <c r="X294" s="679"/>
      <c r="Y294" s="679" t="s">
        <v>597</v>
      </c>
      <c r="Z294" s="679"/>
      <c r="AA294" s="679"/>
      <c r="AB294" s="679"/>
      <c r="AC294" s="679"/>
      <c r="AD294" s="679"/>
      <c r="AE294" s="679"/>
      <c r="AF294" s="679"/>
      <c r="AG294" s="679"/>
      <c r="AH294" s="679"/>
      <c r="AI294" s="184">
        <v>35</v>
      </c>
      <c r="AJ294" s="69"/>
      <c r="AK294" s="48"/>
      <c r="AL294" s="48"/>
      <c r="AM294" s="45"/>
      <c r="AN294" s="45"/>
      <c r="AO294" s="45"/>
      <c r="AP294" s="45"/>
      <c r="AQ294" s="45"/>
      <c r="AR294" s="45"/>
      <c r="AS294" s="45"/>
      <c r="AT294" s="45"/>
    </row>
    <row r="295" spans="1:46" s="4" customFormat="1" ht="25.35" customHeight="1" x14ac:dyDescent="0.2">
      <c r="A295" s="56" t="s">
        <v>349</v>
      </c>
      <c r="B295" s="56"/>
      <c r="C295" s="56"/>
      <c r="D295" s="667"/>
      <c r="E295" s="667"/>
      <c r="F295" s="667"/>
      <c r="G295" s="667"/>
      <c r="H295" s="667"/>
      <c r="I295" s="667"/>
      <c r="J295" s="667"/>
      <c r="K295" s="667"/>
      <c r="L295" s="667"/>
      <c r="M295" s="661" t="s">
        <v>90</v>
      </c>
      <c r="N295" s="661"/>
      <c r="O295" s="661"/>
      <c r="P295" s="661"/>
      <c r="Q295" s="661"/>
      <c r="R295" s="661"/>
      <c r="S295" s="661"/>
      <c r="T295" s="661"/>
      <c r="U295" s="661"/>
      <c r="V295" s="661"/>
      <c r="W295" s="661"/>
      <c r="X295" s="661"/>
      <c r="Y295" s="661" t="s">
        <v>598</v>
      </c>
      <c r="Z295" s="661"/>
      <c r="AA295" s="661"/>
      <c r="AB295" s="661"/>
      <c r="AC295" s="661"/>
      <c r="AD295" s="661"/>
      <c r="AE295" s="661"/>
      <c r="AF295" s="661"/>
      <c r="AG295" s="661"/>
      <c r="AH295" s="661"/>
      <c r="AI295" s="185">
        <v>35</v>
      </c>
      <c r="AJ295" s="69"/>
      <c r="AK295" s="48"/>
      <c r="AL295" s="48"/>
      <c r="AM295" s="45"/>
      <c r="AN295" s="45"/>
      <c r="AO295" s="45"/>
      <c r="AP295" s="45"/>
      <c r="AQ295" s="45"/>
      <c r="AR295" s="45"/>
      <c r="AS295" s="45"/>
      <c r="AT295" s="45"/>
    </row>
    <row r="296" spans="1:46" s="4" customFormat="1" ht="47.25" customHeight="1" x14ac:dyDescent="0.2">
      <c r="A296" s="56" t="s">
        <v>350</v>
      </c>
      <c r="B296" s="56"/>
      <c r="C296" s="56"/>
      <c r="D296" s="667"/>
      <c r="E296" s="667"/>
      <c r="F296" s="667"/>
      <c r="G296" s="667"/>
      <c r="H296" s="667"/>
      <c r="I296" s="667"/>
      <c r="J296" s="667"/>
      <c r="K296" s="667"/>
      <c r="L296" s="667"/>
      <c r="M296" s="661" t="s">
        <v>91</v>
      </c>
      <c r="N296" s="661"/>
      <c r="O296" s="661"/>
      <c r="P296" s="661"/>
      <c r="Q296" s="661"/>
      <c r="R296" s="661"/>
      <c r="S296" s="661"/>
      <c r="T296" s="661"/>
      <c r="U296" s="661"/>
      <c r="V296" s="661"/>
      <c r="W296" s="661"/>
      <c r="X296" s="661"/>
      <c r="Y296" s="661" t="s">
        <v>599</v>
      </c>
      <c r="Z296" s="661"/>
      <c r="AA296" s="661"/>
      <c r="AB296" s="661"/>
      <c r="AC296" s="661"/>
      <c r="AD296" s="661"/>
      <c r="AE296" s="661"/>
      <c r="AF296" s="661"/>
      <c r="AG296" s="661"/>
      <c r="AH296" s="661"/>
      <c r="AI296" s="185">
        <v>40</v>
      </c>
      <c r="AJ296" s="69"/>
      <c r="AK296" s="48"/>
      <c r="AL296" s="48"/>
      <c r="AM296" s="45"/>
      <c r="AN296" s="45"/>
      <c r="AO296" s="45"/>
      <c r="AP296" s="45"/>
      <c r="AQ296" s="45"/>
      <c r="AR296" s="45"/>
      <c r="AS296" s="45"/>
      <c r="AT296" s="45"/>
    </row>
    <row r="297" spans="1:46" s="4" customFormat="1" ht="25.35" customHeight="1" x14ac:dyDescent="0.2">
      <c r="A297" s="56" t="s">
        <v>351</v>
      </c>
      <c r="B297" s="56"/>
      <c r="C297" s="56"/>
      <c r="D297" s="667"/>
      <c r="E297" s="667"/>
      <c r="F297" s="667"/>
      <c r="G297" s="667"/>
      <c r="H297" s="667"/>
      <c r="I297" s="667"/>
      <c r="J297" s="667"/>
      <c r="K297" s="667"/>
      <c r="L297" s="667"/>
      <c r="M297" s="661" t="s">
        <v>87</v>
      </c>
      <c r="N297" s="661"/>
      <c r="O297" s="661"/>
      <c r="P297" s="661"/>
      <c r="Q297" s="661"/>
      <c r="R297" s="661"/>
      <c r="S297" s="661"/>
      <c r="T297" s="661"/>
      <c r="U297" s="661"/>
      <c r="V297" s="661"/>
      <c r="W297" s="661"/>
      <c r="X297" s="661"/>
      <c r="Y297" s="661" t="s">
        <v>600</v>
      </c>
      <c r="Z297" s="661"/>
      <c r="AA297" s="661"/>
      <c r="AB297" s="661"/>
      <c r="AC297" s="661"/>
      <c r="AD297" s="661"/>
      <c r="AE297" s="661"/>
      <c r="AF297" s="661"/>
      <c r="AG297" s="661"/>
      <c r="AH297" s="661"/>
      <c r="AI297" s="185">
        <v>80</v>
      </c>
      <c r="AJ297" s="69"/>
      <c r="AK297" s="48"/>
      <c r="AL297" s="48"/>
      <c r="AM297" s="45"/>
      <c r="AN297" s="45"/>
      <c r="AO297" s="45"/>
      <c r="AP297" s="45"/>
      <c r="AQ297" s="45"/>
      <c r="AR297" s="45"/>
      <c r="AS297" s="45"/>
      <c r="AT297" s="45"/>
    </row>
    <row r="298" spans="1:46" s="214" customFormat="1" ht="48" customHeight="1" x14ac:dyDescent="0.2">
      <c r="A298" s="59" t="s">
        <v>352</v>
      </c>
      <c r="B298" s="59"/>
      <c r="C298" s="59"/>
      <c r="D298" s="669" t="s">
        <v>30</v>
      </c>
      <c r="E298" s="669"/>
      <c r="F298" s="669"/>
      <c r="G298" s="669"/>
      <c r="H298" s="669"/>
      <c r="I298" s="669"/>
      <c r="J298" s="669"/>
      <c r="K298" s="669"/>
      <c r="L298" s="669"/>
      <c r="M298" s="59" t="s">
        <v>93</v>
      </c>
      <c r="N298" s="59"/>
      <c r="O298" s="59"/>
      <c r="P298" s="59"/>
      <c r="Q298" s="59"/>
      <c r="R298" s="59"/>
      <c r="S298" s="59"/>
      <c r="T298" s="59"/>
      <c r="U298" s="59"/>
      <c r="V298" s="59"/>
      <c r="W298" s="59"/>
      <c r="X298" s="59"/>
      <c r="Y298" s="675" t="s">
        <v>601</v>
      </c>
      <c r="Z298" s="675"/>
      <c r="AA298" s="675"/>
      <c r="AB298" s="675"/>
      <c r="AC298" s="675"/>
      <c r="AD298" s="675"/>
      <c r="AE298" s="675"/>
      <c r="AF298" s="675"/>
      <c r="AG298" s="675"/>
      <c r="AH298" s="675"/>
      <c r="AI298" s="186">
        <v>25</v>
      </c>
      <c r="AJ298" s="69"/>
      <c r="AK298" s="48"/>
      <c r="AL298" s="48"/>
      <c r="AM298" s="45"/>
      <c r="AN298" s="45"/>
      <c r="AO298" s="45"/>
      <c r="AP298" s="45"/>
      <c r="AQ298" s="45"/>
      <c r="AR298" s="45"/>
      <c r="AS298" s="45"/>
      <c r="AT298" s="45"/>
    </row>
    <row r="299" spans="1:46" s="215" customFormat="1" ht="13.5" x14ac:dyDescent="0.25">
      <c r="A299" s="4"/>
      <c r="B299" s="4"/>
      <c r="C299" s="4"/>
      <c r="D299" s="4"/>
      <c r="E299" s="4"/>
      <c r="F299" s="4"/>
      <c r="G299" s="4"/>
      <c r="H299" s="4"/>
      <c r="I299" s="4"/>
      <c r="J299" s="4"/>
      <c r="K299" s="4"/>
      <c r="L299" s="4"/>
      <c r="M299" s="4"/>
      <c r="N299" s="4"/>
      <c r="O299" s="4"/>
      <c r="P299" s="4"/>
      <c r="Q299" s="4"/>
      <c r="R299" s="4"/>
      <c r="S299" s="4"/>
      <c r="T299" s="6"/>
      <c r="U299" s="4"/>
      <c r="V299" s="4"/>
      <c r="W299" s="4"/>
      <c r="X299" s="4"/>
      <c r="Y299" s="4"/>
      <c r="Z299" s="4"/>
      <c r="AA299" s="4"/>
      <c r="AB299" s="4"/>
      <c r="AC299" s="4"/>
      <c r="AD299" s="4"/>
      <c r="AE299" s="4"/>
      <c r="AF299" s="4"/>
      <c r="AG299" s="4"/>
      <c r="AH299" s="4"/>
      <c r="AI299" s="190"/>
      <c r="AJ299" s="47"/>
      <c r="AK299" s="109"/>
      <c r="AL299" s="109"/>
      <c r="AM299" s="45"/>
      <c r="AN299" s="45"/>
      <c r="AO299" s="45"/>
      <c r="AP299" s="45"/>
      <c r="AQ299" s="45"/>
      <c r="AR299" s="45"/>
      <c r="AS299" s="45"/>
      <c r="AT299" s="45"/>
    </row>
    <row r="300" spans="1:46" s="1" customFormat="1" ht="16.5" x14ac:dyDescent="0.3">
      <c r="A300" s="28" t="s">
        <v>530</v>
      </c>
      <c r="B300" s="29"/>
      <c r="C300" s="29"/>
      <c r="D300" s="29"/>
      <c r="E300" s="29"/>
      <c r="F300" s="29"/>
      <c r="G300" s="29"/>
      <c r="H300" s="29"/>
      <c r="I300" s="29"/>
      <c r="J300" s="29"/>
      <c r="K300" s="29"/>
      <c r="L300" s="29"/>
      <c r="M300" s="29"/>
      <c r="N300" s="29"/>
      <c r="O300" s="29"/>
      <c r="P300" s="29"/>
      <c r="Q300" s="29"/>
      <c r="R300" s="29"/>
      <c r="S300" s="29"/>
      <c r="T300" s="30"/>
      <c r="U300" s="29"/>
      <c r="V300" s="29"/>
      <c r="W300" s="29"/>
      <c r="X300" s="29"/>
      <c r="Y300" s="31"/>
      <c r="Z300" s="31"/>
      <c r="AA300" s="31"/>
      <c r="AB300" s="31"/>
      <c r="AC300" s="29"/>
      <c r="AD300" s="29"/>
      <c r="AE300" s="31"/>
      <c r="AF300" s="31"/>
      <c r="AG300" s="29"/>
      <c r="AH300" s="29"/>
      <c r="AI300" s="194"/>
      <c r="AJ300" s="50"/>
      <c r="AK300" s="103"/>
      <c r="AL300" s="103"/>
      <c r="AM300" s="104"/>
      <c r="AN300" s="104"/>
      <c r="AO300" s="104"/>
      <c r="AP300" s="104"/>
      <c r="AQ300" s="104"/>
      <c r="AR300" s="104"/>
      <c r="AS300" s="104"/>
      <c r="AT300" s="104"/>
    </row>
    <row r="301" spans="1:46" s="1" customFormat="1" ht="17.25" thickBot="1" x14ac:dyDescent="0.35">
      <c r="A301" s="66" t="s">
        <v>33</v>
      </c>
      <c r="B301" s="66"/>
      <c r="C301" s="66"/>
      <c r="D301" s="66" t="s">
        <v>34</v>
      </c>
      <c r="E301" s="66"/>
      <c r="F301" s="66"/>
      <c r="G301" s="66"/>
      <c r="H301" s="66"/>
      <c r="I301" s="66"/>
      <c r="J301" s="66"/>
      <c r="K301" s="66"/>
      <c r="L301" s="66"/>
      <c r="M301" s="66" t="s">
        <v>228</v>
      </c>
      <c r="N301" s="66"/>
      <c r="O301" s="66"/>
      <c r="P301" s="66"/>
      <c r="Q301" s="66"/>
      <c r="R301" s="66"/>
      <c r="S301" s="66"/>
      <c r="T301" s="66"/>
      <c r="U301" s="66"/>
      <c r="V301" s="66"/>
      <c r="W301" s="66"/>
      <c r="X301" s="66"/>
      <c r="Y301" s="66" t="s">
        <v>441</v>
      </c>
      <c r="Z301" s="66"/>
      <c r="AA301" s="66"/>
      <c r="AB301" s="66"/>
      <c r="AC301" s="66"/>
      <c r="AD301" s="66"/>
      <c r="AE301" s="66"/>
      <c r="AF301" s="66"/>
      <c r="AG301" s="66"/>
      <c r="AH301" s="66"/>
      <c r="AI301" s="196" t="s">
        <v>35</v>
      </c>
      <c r="AJ301" s="70"/>
      <c r="AK301" s="106"/>
      <c r="AL301" s="106"/>
      <c r="AM301" s="54"/>
      <c r="AN301" s="54"/>
      <c r="AO301" s="54"/>
      <c r="AP301" s="54"/>
      <c r="AQ301" s="54"/>
      <c r="AR301" s="54"/>
      <c r="AS301" s="54"/>
      <c r="AT301" s="54"/>
    </row>
    <row r="302" spans="1:46" s="4" customFormat="1" ht="47.45" customHeight="1" x14ac:dyDescent="0.2">
      <c r="A302" s="187" t="s">
        <v>353</v>
      </c>
      <c r="B302" s="187"/>
      <c r="C302" s="187"/>
      <c r="D302" s="673" t="s">
        <v>591</v>
      </c>
      <c r="E302" s="673"/>
      <c r="F302" s="673"/>
      <c r="G302" s="673"/>
      <c r="H302" s="673"/>
      <c r="I302" s="673"/>
      <c r="J302" s="673"/>
      <c r="K302" s="673"/>
      <c r="L302" s="673"/>
      <c r="M302" s="187" t="s">
        <v>92</v>
      </c>
      <c r="N302" s="187"/>
      <c r="O302" s="187"/>
      <c r="P302" s="187"/>
      <c r="Q302" s="187"/>
      <c r="R302" s="187"/>
      <c r="S302" s="187"/>
      <c r="T302" s="187"/>
      <c r="U302" s="187"/>
      <c r="V302" s="187"/>
      <c r="W302" s="187"/>
      <c r="X302" s="187"/>
      <c r="Y302" s="678" t="s">
        <v>602</v>
      </c>
      <c r="Z302" s="678"/>
      <c r="AA302" s="678"/>
      <c r="AB302" s="678"/>
      <c r="AC302" s="678"/>
      <c r="AD302" s="678"/>
      <c r="AE302" s="678"/>
      <c r="AF302" s="678"/>
      <c r="AG302" s="678"/>
      <c r="AH302" s="678"/>
      <c r="AI302" s="188">
        <v>200</v>
      </c>
      <c r="AJ302" s="69"/>
      <c r="AK302" s="48"/>
      <c r="AL302" s="48"/>
      <c r="AM302" s="45"/>
      <c r="AN302" s="45"/>
      <c r="AO302" s="45"/>
      <c r="AP302" s="45"/>
      <c r="AQ302" s="45"/>
      <c r="AR302" s="45"/>
      <c r="AS302" s="45"/>
      <c r="AT302" s="45"/>
    </row>
    <row r="303" spans="1:46" s="4" customFormat="1" ht="12" x14ac:dyDescent="0.2">
      <c r="A303" s="189"/>
      <c r="B303" s="189"/>
      <c r="C303" s="189"/>
      <c r="D303" s="189"/>
      <c r="E303" s="189"/>
      <c r="F303" s="189"/>
      <c r="G303" s="189"/>
      <c r="H303" s="189"/>
      <c r="I303" s="189"/>
      <c r="J303" s="189"/>
      <c r="K303" s="189"/>
      <c r="L303" s="189"/>
      <c r="M303" s="189"/>
      <c r="N303" s="189"/>
      <c r="O303" s="189"/>
      <c r="P303" s="189"/>
      <c r="Q303" s="189"/>
      <c r="R303" s="189"/>
      <c r="S303" s="189"/>
      <c r="T303" s="187"/>
      <c r="U303" s="189"/>
      <c r="V303" s="189"/>
      <c r="W303" s="189"/>
      <c r="X303" s="189"/>
      <c r="Y303" s="189"/>
      <c r="Z303" s="189"/>
      <c r="AA303" s="189"/>
      <c r="AB303" s="189"/>
      <c r="AC303" s="189"/>
      <c r="AD303" s="189"/>
      <c r="AE303" s="189"/>
      <c r="AF303" s="189"/>
      <c r="AG303" s="189"/>
      <c r="AH303" s="189"/>
      <c r="AI303" s="190"/>
      <c r="AJ303" s="47"/>
      <c r="AK303" s="109"/>
      <c r="AL303" s="109"/>
      <c r="AM303" s="45"/>
      <c r="AN303" s="45"/>
      <c r="AO303" s="45"/>
      <c r="AP303" s="45"/>
      <c r="AQ303" s="45"/>
      <c r="AR303" s="45"/>
      <c r="AS303" s="45"/>
      <c r="AT303" s="45"/>
    </row>
    <row r="304" spans="1:46" s="1" customFormat="1" ht="16.5" x14ac:dyDescent="0.25">
      <c r="A304" s="191" t="s">
        <v>424</v>
      </c>
      <c r="B304" s="192"/>
      <c r="C304" s="192"/>
      <c r="D304" s="192"/>
      <c r="E304" s="192"/>
      <c r="F304" s="192"/>
      <c r="G304" s="192"/>
      <c r="H304" s="192"/>
      <c r="I304" s="192"/>
      <c r="J304" s="192"/>
      <c r="K304" s="192"/>
      <c r="L304" s="192"/>
      <c r="M304" s="192"/>
      <c r="N304" s="192"/>
      <c r="O304" s="192"/>
      <c r="P304" s="192"/>
      <c r="Q304" s="192"/>
      <c r="R304" s="192"/>
      <c r="S304" s="192"/>
      <c r="T304" s="193"/>
      <c r="U304" s="192"/>
      <c r="V304" s="192"/>
      <c r="W304" s="192"/>
      <c r="X304" s="192"/>
      <c r="Y304" s="192"/>
      <c r="Z304" s="192"/>
      <c r="AA304" s="192"/>
      <c r="AB304" s="192"/>
      <c r="AC304" s="192"/>
      <c r="AD304" s="192"/>
      <c r="AE304" s="192"/>
      <c r="AF304" s="192"/>
      <c r="AG304" s="192"/>
      <c r="AH304" s="192"/>
      <c r="AI304" s="194"/>
      <c r="AJ304" s="50"/>
      <c r="AK304" s="103"/>
      <c r="AL304" s="103"/>
      <c r="AM304" s="104"/>
      <c r="AN304" s="104"/>
      <c r="AO304" s="104"/>
      <c r="AP304" s="104"/>
      <c r="AQ304" s="104"/>
      <c r="AR304" s="104"/>
      <c r="AS304" s="104"/>
      <c r="AT304" s="104"/>
    </row>
    <row r="305" spans="1:46" s="4" customFormat="1" thickBot="1" x14ac:dyDescent="0.3">
      <c r="A305" s="225" t="s">
        <v>33</v>
      </c>
      <c r="B305" s="225"/>
      <c r="C305" s="225"/>
      <c r="D305" s="225" t="s">
        <v>34</v>
      </c>
      <c r="E305" s="225"/>
      <c r="F305" s="225"/>
      <c r="G305" s="225"/>
      <c r="H305" s="225"/>
      <c r="I305" s="225"/>
      <c r="J305" s="225"/>
      <c r="K305" s="225"/>
      <c r="L305" s="225"/>
      <c r="M305" s="225" t="s">
        <v>228</v>
      </c>
      <c r="N305" s="225"/>
      <c r="O305" s="225"/>
      <c r="P305" s="225"/>
      <c r="Q305" s="225"/>
      <c r="R305" s="225"/>
      <c r="S305" s="225"/>
      <c r="T305" s="225"/>
      <c r="U305" s="225"/>
      <c r="V305" s="225"/>
      <c r="W305" s="225"/>
      <c r="X305" s="225"/>
      <c r="Y305" s="225"/>
      <c r="Z305" s="225"/>
      <c r="AA305" s="225"/>
      <c r="AB305" s="225"/>
      <c r="AC305" s="225"/>
      <c r="AD305" s="225"/>
      <c r="AE305" s="225"/>
      <c r="AF305" s="225"/>
      <c r="AG305" s="225"/>
      <c r="AH305" s="225"/>
      <c r="AI305" s="221" t="s">
        <v>35</v>
      </c>
      <c r="AJ305" s="211"/>
      <c r="AK305" s="212"/>
      <c r="AL305" s="212"/>
      <c r="AM305" s="213"/>
      <c r="AN305" s="213"/>
      <c r="AO305" s="213"/>
      <c r="AP305" s="213"/>
      <c r="AQ305" s="213"/>
      <c r="AR305" s="213"/>
      <c r="AS305" s="213"/>
      <c r="AT305" s="213"/>
    </row>
    <row r="306" spans="1:46" s="4" customFormat="1" ht="12" customHeight="1" x14ac:dyDescent="0.2">
      <c r="A306" s="64" t="s">
        <v>354</v>
      </c>
      <c r="B306" s="64"/>
      <c r="C306" s="64"/>
      <c r="D306" s="670" t="s">
        <v>592</v>
      </c>
      <c r="E306" s="670"/>
      <c r="F306" s="670"/>
      <c r="G306" s="670"/>
      <c r="H306" s="670"/>
      <c r="I306" s="670"/>
      <c r="J306" s="670"/>
      <c r="K306" s="670"/>
      <c r="L306" s="670"/>
      <c r="M306" s="64" t="s">
        <v>94</v>
      </c>
      <c r="N306" s="64"/>
      <c r="O306" s="64"/>
      <c r="P306" s="64"/>
      <c r="Q306" s="64"/>
      <c r="R306" s="64"/>
      <c r="S306" s="64"/>
      <c r="T306" s="64"/>
      <c r="U306" s="64"/>
      <c r="V306" s="64"/>
      <c r="W306" s="64"/>
      <c r="X306" s="64"/>
      <c r="Y306" s="64"/>
      <c r="Z306" s="64"/>
      <c r="AA306" s="64"/>
      <c r="AB306" s="64"/>
      <c r="AC306" s="64"/>
      <c r="AD306" s="64"/>
      <c r="AE306" s="64"/>
      <c r="AF306" s="64"/>
      <c r="AG306" s="64"/>
      <c r="AH306" s="64"/>
      <c r="AI306" s="184">
        <v>300</v>
      </c>
      <c r="AJ306" s="69"/>
      <c r="AK306" s="48"/>
      <c r="AL306" s="48"/>
      <c r="AM306" s="45"/>
      <c r="AN306" s="45"/>
      <c r="AO306" s="45"/>
      <c r="AP306" s="45"/>
      <c r="AQ306" s="45"/>
      <c r="AR306" s="45"/>
      <c r="AS306" s="45"/>
      <c r="AT306" s="45"/>
    </row>
    <row r="307" spans="1:46" s="4" customFormat="1" ht="12" customHeight="1" x14ac:dyDescent="0.2">
      <c r="A307" s="56" t="s">
        <v>355</v>
      </c>
      <c r="B307" s="56"/>
      <c r="C307" s="56"/>
      <c r="D307" s="667"/>
      <c r="E307" s="667"/>
      <c r="F307" s="667"/>
      <c r="G307" s="667"/>
      <c r="H307" s="667"/>
      <c r="I307" s="667"/>
      <c r="J307" s="667"/>
      <c r="K307" s="667"/>
      <c r="L307" s="667"/>
      <c r="M307" s="56" t="s">
        <v>95</v>
      </c>
      <c r="N307" s="56"/>
      <c r="O307" s="56"/>
      <c r="P307" s="56"/>
      <c r="Q307" s="56"/>
      <c r="R307" s="56"/>
      <c r="S307" s="56"/>
      <c r="T307" s="56"/>
      <c r="U307" s="56"/>
      <c r="V307" s="56"/>
      <c r="W307" s="56"/>
      <c r="X307" s="56"/>
      <c r="Y307" s="56"/>
      <c r="Z307" s="56"/>
      <c r="AA307" s="56"/>
      <c r="AB307" s="56"/>
      <c r="AC307" s="56"/>
      <c r="AD307" s="56"/>
      <c r="AE307" s="56"/>
      <c r="AF307" s="56"/>
      <c r="AG307" s="56"/>
      <c r="AH307" s="56"/>
      <c r="AI307" s="185">
        <v>200</v>
      </c>
      <c r="AJ307" s="69"/>
      <c r="AK307" s="48"/>
      <c r="AL307" s="48"/>
      <c r="AM307" s="45"/>
      <c r="AN307" s="45"/>
      <c r="AO307" s="45"/>
      <c r="AP307" s="45"/>
      <c r="AQ307" s="45"/>
      <c r="AR307" s="45"/>
      <c r="AS307" s="45"/>
      <c r="AT307" s="45"/>
    </row>
    <row r="308" spans="1:46" s="4" customFormat="1" ht="12" customHeight="1" x14ac:dyDescent="0.2">
      <c r="A308" s="56" t="s">
        <v>356</v>
      </c>
      <c r="B308" s="56"/>
      <c r="C308" s="56"/>
      <c r="D308" s="667" t="s">
        <v>593</v>
      </c>
      <c r="E308" s="667"/>
      <c r="F308" s="667"/>
      <c r="G308" s="667"/>
      <c r="H308" s="667"/>
      <c r="I308" s="667"/>
      <c r="J308" s="667"/>
      <c r="K308" s="667"/>
      <c r="L308" s="667"/>
      <c r="M308" s="56" t="s">
        <v>96</v>
      </c>
      <c r="N308" s="56"/>
      <c r="O308" s="56"/>
      <c r="P308" s="56"/>
      <c r="Q308" s="56"/>
      <c r="R308" s="56"/>
      <c r="S308" s="56"/>
      <c r="T308" s="56"/>
      <c r="U308" s="56"/>
      <c r="V308" s="56"/>
      <c r="W308" s="56"/>
      <c r="X308" s="56"/>
      <c r="Y308" s="56"/>
      <c r="Z308" s="56"/>
      <c r="AA308" s="56"/>
      <c r="AB308" s="56"/>
      <c r="AC308" s="56"/>
      <c r="AD308" s="56"/>
      <c r="AE308" s="56"/>
      <c r="AF308" s="56"/>
      <c r="AG308" s="56"/>
      <c r="AH308" s="56"/>
      <c r="AI308" s="185">
        <v>150</v>
      </c>
      <c r="AJ308" s="69"/>
      <c r="AK308" s="48"/>
      <c r="AL308" s="48"/>
      <c r="AM308" s="45"/>
      <c r="AN308" s="45"/>
      <c r="AO308" s="45"/>
      <c r="AP308" s="45"/>
      <c r="AQ308" s="45"/>
      <c r="AR308" s="45"/>
      <c r="AS308" s="45"/>
      <c r="AT308" s="45"/>
    </row>
    <row r="309" spans="1:46" s="4" customFormat="1" ht="12" x14ac:dyDescent="0.2">
      <c r="A309" s="59" t="s">
        <v>357</v>
      </c>
      <c r="B309" s="59"/>
      <c r="C309" s="59"/>
      <c r="D309" s="668"/>
      <c r="E309" s="668"/>
      <c r="F309" s="668"/>
      <c r="G309" s="668"/>
      <c r="H309" s="668"/>
      <c r="I309" s="668"/>
      <c r="J309" s="668"/>
      <c r="K309" s="668"/>
      <c r="L309" s="668"/>
      <c r="M309" s="59" t="s">
        <v>97</v>
      </c>
      <c r="N309" s="59"/>
      <c r="O309" s="59"/>
      <c r="P309" s="59"/>
      <c r="Q309" s="59"/>
      <c r="R309" s="59"/>
      <c r="S309" s="59"/>
      <c r="T309" s="59"/>
      <c r="U309" s="59"/>
      <c r="V309" s="59"/>
      <c r="W309" s="59"/>
      <c r="X309" s="59"/>
      <c r="Y309" s="59"/>
      <c r="Z309" s="59"/>
      <c r="AA309" s="59"/>
      <c r="AB309" s="59"/>
      <c r="AC309" s="59"/>
      <c r="AD309" s="59"/>
      <c r="AE309" s="59"/>
      <c r="AF309" s="59"/>
      <c r="AG309" s="59"/>
      <c r="AH309" s="59"/>
      <c r="AI309" s="186">
        <v>200</v>
      </c>
      <c r="AJ309" s="69"/>
      <c r="AK309" s="48"/>
      <c r="AL309" s="48"/>
      <c r="AM309" s="45"/>
      <c r="AN309" s="45"/>
      <c r="AO309" s="45"/>
      <c r="AP309" s="45"/>
      <c r="AQ309" s="45"/>
      <c r="AR309" s="45"/>
      <c r="AS309" s="45"/>
      <c r="AT309" s="45"/>
    </row>
    <row r="310" spans="1:46" s="4" customFormat="1" ht="12" x14ac:dyDescent="0.2">
      <c r="A310" s="189"/>
      <c r="B310" s="189"/>
      <c r="C310" s="189"/>
      <c r="D310" s="346"/>
      <c r="E310" s="346"/>
      <c r="F310" s="346"/>
      <c r="G310" s="346"/>
      <c r="H310" s="346"/>
      <c r="I310" s="346"/>
      <c r="J310" s="346"/>
      <c r="K310" s="346"/>
      <c r="L310" s="346"/>
      <c r="M310" s="189"/>
      <c r="N310" s="189"/>
      <c r="O310" s="189"/>
      <c r="P310" s="189"/>
      <c r="Q310" s="189"/>
      <c r="R310" s="189"/>
      <c r="S310" s="189"/>
      <c r="T310" s="187"/>
      <c r="U310" s="189"/>
      <c r="V310" s="189"/>
      <c r="W310" s="189"/>
      <c r="X310" s="189"/>
      <c r="Y310" s="189"/>
      <c r="Z310" s="189"/>
      <c r="AA310" s="189"/>
      <c r="AB310" s="189"/>
      <c r="AC310" s="189"/>
      <c r="AD310" s="189"/>
      <c r="AE310" s="189"/>
      <c r="AF310" s="189"/>
      <c r="AG310" s="189"/>
      <c r="AH310" s="189"/>
      <c r="AI310" s="190"/>
      <c r="AJ310" s="47"/>
      <c r="AK310" s="109"/>
      <c r="AL310" s="109"/>
      <c r="AM310" s="45"/>
      <c r="AN310" s="45"/>
      <c r="AO310" s="45"/>
      <c r="AP310" s="45"/>
      <c r="AQ310" s="45"/>
      <c r="AR310" s="45"/>
      <c r="AS310" s="45"/>
      <c r="AT310" s="45"/>
    </row>
    <row r="311" spans="1:46" s="1" customFormat="1" ht="16.5" x14ac:dyDescent="0.3">
      <c r="A311" s="191" t="s">
        <v>425</v>
      </c>
      <c r="B311" s="192"/>
      <c r="C311" s="192"/>
      <c r="D311" s="347"/>
      <c r="E311" s="347"/>
      <c r="F311" s="347"/>
      <c r="G311" s="347"/>
      <c r="H311" s="347"/>
      <c r="I311" s="347"/>
      <c r="J311" s="347"/>
      <c r="K311" s="347"/>
      <c r="L311" s="347"/>
      <c r="M311" s="192"/>
      <c r="N311" s="192"/>
      <c r="O311" s="192"/>
      <c r="P311" s="192"/>
      <c r="Q311" s="192"/>
      <c r="R311" s="192"/>
      <c r="S311" s="192"/>
      <c r="T311" s="193"/>
      <c r="U311" s="192"/>
      <c r="V311" s="192"/>
      <c r="W311" s="192"/>
      <c r="X311" s="192"/>
      <c r="Y311" s="192"/>
      <c r="Z311" s="344"/>
      <c r="AA311" s="726" t="s">
        <v>531</v>
      </c>
      <c r="AB311" s="726"/>
      <c r="AC311" s="726"/>
      <c r="AD311" s="726"/>
      <c r="AE311" s="726"/>
      <c r="AF311" s="726"/>
      <c r="AG311" s="726"/>
      <c r="AH311" s="726"/>
      <c r="AI311" s="726"/>
      <c r="AJ311" s="50"/>
      <c r="AK311" s="103"/>
      <c r="AL311" s="103"/>
      <c r="AM311" s="104"/>
      <c r="AN311" s="104"/>
      <c r="AO311" s="104"/>
      <c r="AP311" s="104"/>
      <c r="AQ311" s="104"/>
      <c r="AR311" s="104"/>
      <c r="AS311" s="104"/>
      <c r="AT311" s="104"/>
    </row>
    <row r="312" spans="1:46" s="4" customFormat="1" ht="17.25" thickBot="1" x14ac:dyDescent="0.3">
      <c r="A312" s="225" t="s">
        <v>33</v>
      </c>
      <c r="B312" s="225"/>
      <c r="C312" s="225"/>
      <c r="D312" s="348" t="s">
        <v>34</v>
      </c>
      <c r="E312" s="348"/>
      <c r="F312" s="348"/>
      <c r="G312" s="348"/>
      <c r="H312" s="348"/>
      <c r="I312" s="348"/>
      <c r="J312" s="348"/>
      <c r="K312" s="348"/>
      <c r="L312" s="348"/>
      <c r="M312" s="225" t="s">
        <v>228</v>
      </c>
      <c r="N312" s="225"/>
      <c r="O312" s="225"/>
      <c r="P312" s="225"/>
      <c r="Q312" s="225"/>
      <c r="R312" s="225"/>
      <c r="S312" s="225"/>
      <c r="T312" s="225"/>
      <c r="U312" s="225"/>
      <c r="V312" s="225"/>
      <c r="W312" s="225"/>
      <c r="X312" s="225"/>
      <c r="Y312" s="225" t="s">
        <v>441</v>
      </c>
      <c r="Z312" s="225"/>
      <c r="AA312" s="225"/>
      <c r="AB312" s="225"/>
      <c r="AC312" s="225"/>
      <c r="AD312" s="225"/>
      <c r="AE312" s="225"/>
      <c r="AF312" s="225"/>
      <c r="AG312" s="225"/>
      <c r="AH312" s="225"/>
      <c r="AI312" s="221" t="s">
        <v>35</v>
      </c>
      <c r="AJ312" s="211"/>
      <c r="AK312" s="212"/>
      <c r="AL312" s="212"/>
      <c r="AM312" s="213"/>
      <c r="AN312" s="213"/>
      <c r="AO312" s="213"/>
      <c r="AP312" s="213"/>
      <c r="AQ312" s="213"/>
      <c r="AR312" s="213"/>
      <c r="AS312" s="213"/>
      <c r="AT312" s="213"/>
    </row>
    <row r="313" spans="1:46" s="4" customFormat="1" ht="23.1" customHeight="1" x14ac:dyDescent="0.2">
      <c r="A313" s="64" t="s">
        <v>358</v>
      </c>
      <c r="B313" s="64"/>
      <c r="C313" s="64"/>
      <c r="D313" s="670" t="s">
        <v>615</v>
      </c>
      <c r="E313" s="671"/>
      <c r="F313" s="671"/>
      <c r="G313" s="671"/>
      <c r="H313" s="671"/>
      <c r="I313" s="671"/>
      <c r="J313" s="671"/>
      <c r="K313" s="671"/>
      <c r="L313" s="671"/>
      <c r="M313" s="64" t="s">
        <v>100</v>
      </c>
      <c r="N313" s="64"/>
      <c r="O313" s="64"/>
      <c r="P313" s="64"/>
      <c r="Q313" s="64"/>
      <c r="R313" s="64"/>
      <c r="S313" s="64"/>
      <c r="T313" s="64"/>
      <c r="U313" s="64"/>
      <c r="V313" s="64"/>
      <c r="W313" s="64"/>
      <c r="X313" s="64"/>
      <c r="Y313" s="355" t="s">
        <v>480</v>
      </c>
      <c r="Z313" s="64"/>
      <c r="AA313" s="64"/>
      <c r="AB313" s="64"/>
      <c r="AC313" s="64"/>
      <c r="AD313" s="64"/>
      <c r="AE313" s="64"/>
      <c r="AF313" s="64"/>
      <c r="AG313" s="64"/>
      <c r="AH313" s="64"/>
      <c r="AI313" s="365">
        <v>2.5</v>
      </c>
      <c r="AJ313" s="69"/>
      <c r="AK313" s="48"/>
      <c r="AL313" s="48"/>
      <c r="AM313" s="45"/>
      <c r="AN313" s="45"/>
      <c r="AO313" s="45"/>
      <c r="AP313" s="45"/>
      <c r="AQ313" s="45"/>
      <c r="AR313" s="45"/>
      <c r="AS313" s="45"/>
      <c r="AT313" s="45"/>
    </row>
    <row r="314" spans="1:46" s="4" customFormat="1" ht="23.1" customHeight="1" x14ac:dyDescent="0.2">
      <c r="A314" s="56" t="s">
        <v>359</v>
      </c>
      <c r="B314" s="56"/>
      <c r="C314" s="56"/>
      <c r="D314" s="667" t="s">
        <v>616</v>
      </c>
      <c r="E314" s="672"/>
      <c r="F314" s="672"/>
      <c r="G314" s="672"/>
      <c r="H314" s="672"/>
      <c r="I314" s="672"/>
      <c r="J314" s="672"/>
      <c r="K314" s="672"/>
      <c r="L314" s="672"/>
      <c r="M314" s="56" t="s">
        <v>101</v>
      </c>
      <c r="N314" s="56"/>
      <c r="O314" s="56"/>
      <c r="P314" s="56"/>
      <c r="Q314" s="56"/>
      <c r="R314" s="56"/>
      <c r="S314" s="56"/>
      <c r="T314" s="56"/>
      <c r="U314" s="56"/>
      <c r="V314" s="56"/>
      <c r="W314" s="56"/>
      <c r="X314" s="56"/>
      <c r="Y314" s="354" t="s">
        <v>481</v>
      </c>
      <c r="Z314" s="56"/>
      <c r="AA314" s="56"/>
      <c r="AB314" s="56"/>
      <c r="AC314" s="56"/>
      <c r="AD314" s="56"/>
      <c r="AE314" s="56"/>
      <c r="AF314" s="56"/>
      <c r="AG314" s="56"/>
      <c r="AH314" s="56"/>
      <c r="AI314" s="366">
        <v>2.5</v>
      </c>
      <c r="AJ314" s="69"/>
      <c r="AK314" s="48"/>
      <c r="AL314" s="48"/>
      <c r="AM314" s="45"/>
      <c r="AN314" s="45"/>
      <c r="AO314" s="45"/>
      <c r="AP314" s="45"/>
      <c r="AQ314" s="45"/>
      <c r="AR314" s="45"/>
      <c r="AS314" s="45"/>
      <c r="AT314" s="45"/>
    </row>
    <row r="315" spans="1:46" s="4" customFormat="1" ht="12" x14ac:dyDescent="0.2">
      <c r="A315" s="59" t="s">
        <v>360</v>
      </c>
      <c r="B315" s="59"/>
      <c r="C315" s="59"/>
      <c r="D315" s="669" t="s">
        <v>99</v>
      </c>
      <c r="E315" s="669"/>
      <c r="F315" s="669"/>
      <c r="G315" s="669"/>
      <c r="H315" s="669"/>
      <c r="I315" s="669"/>
      <c r="J315" s="669"/>
      <c r="K315" s="669"/>
      <c r="L315" s="669"/>
      <c r="M315" s="59" t="s">
        <v>98</v>
      </c>
      <c r="N315" s="59"/>
      <c r="O315" s="59"/>
      <c r="P315" s="59"/>
      <c r="Q315" s="59"/>
      <c r="R315" s="59"/>
      <c r="S315" s="59"/>
      <c r="T315" s="59"/>
      <c r="U315" s="59"/>
      <c r="V315" s="59"/>
      <c r="W315" s="59"/>
      <c r="X315" s="59"/>
      <c r="Y315" s="59"/>
      <c r="Z315" s="59"/>
      <c r="AA315" s="59"/>
      <c r="AB315" s="59"/>
      <c r="AC315" s="59"/>
      <c r="AD315" s="59"/>
      <c r="AE315" s="59"/>
      <c r="AF315" s="59"/>
      <c r="AG315" s="59"/>
      <c r="AH315" s="59"/>
      <c r="AI315" s="186">
        <v>250</v>
      </c>
      <c r="AJ315" s="69"/>
      <c r="AK315" s="48"/>
      <c r="AL315" s="48"/>
      <c r="AM315" s="45"/>
      <c r="AN315" s="45"/>
      <c r="AO315" s="45"/>
      <c r="AP315" s="45"/>
      <c r="AQ315" s="45"/>
      <c r="AR315" s="45"/>
      <c r="AS315" s="45"/>
      <c r="AT315" s="45"/>
    </row>
    <row r="316" spans="1:46" s="4" customFormat="1" ht="12" x14ac:dyDescent="0.2">
      <c r="T316" s="6"/>
      <c r="AI316" s="47"/>
      <c r="AJ316" s="47"/>
      <c r="AK316" s="109"/>
      <c r="AL316" s="109"/>
      <c r="AM316" s="45"/>
      <c r="AN316" s="45"/>
      <c r="AO316" s="45"/>
      <c r="AP316" s="45"/>
      <c r="AQ316" s="45"/>
      <c r="AR316" s="45"/>
      <c r="AS316" s="45"/>
      <c r="AT316" s="45"/>
    </row>
    <row r="317" spans="1:46" s="4" customFormat="1" ht="14.25" customHeight="1" x14ac:dyDescent="0.2">
      <c r="T317" s="6"/>
      <c r="AI317" s="47"/>
      <c r="AJ317" s="47"/>
      <c r="AK317" s="109"/>
      <c r="AL317" s="109"/>
      <c r="AM317" s="45"/>
      <c r="AN317" s="45"/>
      <c r="AO317" s="45"/>
      <c r="AP317" s="45"/>
      <c r="AQ317" s="45"/>
      <c r="AR317" s="45"/>
      <c r="AS317" s="45"/>
      <c r="AT317" s="45"/>
    </row>
    <row r="318" spans="1:46" s="4" customFormat="1" ht="14.25" customHeight="1" x14ac:dyDescent="0.2">
      <c r="T318" s="6"/>
      <c r="AI318" s="47"/>
      <c r="AJ318" s="47"/>
      <c r="AK318" s="109"/>
      <c r="AL318" s="109"/>
      <c r="AM318" s="45"/>
      <c r="AN318" s="45"/>
      <c r="AO318" s="45"/>
      <c r="AP318" s="45"/>
      <c r="AQ318" s="45"/>
      <c r="AR318" s="45"/>
      <c r="AS318" s="45"/>
      <c r="AT318" s="45"/>
    </row>
    <row r="319" spans="1:46" s="4" customFormat="1" ht="14.25" customHeight="1" x14ac:dyDescent="0.2">
      <c r="T319" s="6"/>
      <c r="AI319" s="47"/>
      <c r="AJ319" s="47"/>
      <c r="AK319" s="109"/>
      <c r="AL319" s="109"/>
      <c r="AM319" s="45"/>
      <c r="AN319" s="45"/>
      <c r="AO319" s="45"/>
      <c r="AP319" s="45"/>
      <c r="AQ319" s="45"/>
      <c r="AR319" s="45"/>
      <c r="AS319" s="45"/>
      <c r="AT319" s="45"/>
    </row>
    <row r="320" spans="1:46" s="214" customFormat="1" ht="14.25" customHeight="1" x14ac:dyDescent="0.2">
      <c r="A320" s="4"/>
      <c r="B320" s="4"/>
      <c r="C320" s="4"/>
      <c r="D320" s="4"/>
      <c r="E320" s="4"/>
      <c r="F320" s="4"/>
      <c r="G320" s="4"/>
      <c r="H320" s="4"/>
      <c r="I320" s="4"/>
      <c r="J320" s="4"/>
      <c r="K320" s="4"/>
      <c r="L320" s="4"/>
      <c r="M320" s="4"/>
      <c r="N320" s="4"/>
      <c r="O320" s="4"/>
      <c r="P320" s="4"/>
      <c r="Q320" s="4"/>
      <c r="R320" s="4"/>
      <c r="S320" s="4"/>
      <c r="T320" s="6"/>
      <c r="U320" s="4"/>
      <c r="V320" s="4"/>
      <c r="W320" s="4"/>
      <c r="X320" s="4"/>
      <c r="Y320" s="4"/>
      <c r="Z320" s="4"/>
      <c r="AA320" s="4"/>
      <c r="AB320" s="4"/>
      <c r="AC320" s="4"/>
      <c r="AD320" s="4"/>
      <c r="AE320" s="4"/>
      <c r="AF320" s="4"/>
      <c r="AG320" s="4"/>
      <c r="AH320" s="4"/>
      <c r="AI320" s="47"/>
      <c r="AJ320" s="47"/>
      <c r="AK320" s="109"/>
      <c r="AL320" s="109"/>
      <c r="AM320" s="45"/>
      <c r="AN320" s="45"/>
      <c r="AO320" s="45"/>
      <c r="AP320" s="45"/>
      <c r="AQ320" s="45"/>
      <c r="AR320" s="45"/>
      <c r="AS320" s="45"/>
      <c r="AT320" s="45"/>
    </row>
    <row r="321" spans="1:46" s="215" customFormat="1" ht="14.25" customHeight="1" x14ac:dyDescent="0.25">
      <c r="A321" s="4"/>
      <c r="B321" s="4"/>
      <c r="C321" s="4"/>
      <c r="D321" s="4"/>
      <c r="E321" s="4"/>
      <c r="F321" s="4"/>
      <c r="G321" s="4"/>
      <c r="H321" s="4"/>
      <c r="I321" s="4"/>
      <c r="J321" s="4"/>
      <c r="K321" s="4"/>
      <c r="L321" s="4"/>
      <c r="M321" s="4"/>
      <c r="N321" s="4"/>
      <c r="O321" s="4"/>
      <c r="P321" s="4"/>
      <c r="Q321" s="4"/>
      <c r="R321" s="4"/>
      <c r="S321" s="4"/>
      <c r="T321" s="6"/>
      <c r="U321" s="4"/>
      <c r="V321" s="4"/>
      <c r="W321" s="4"/>
      <c r="X321" s="4"/>
      <c r="Y321" s="4"/>
      <c r="Z321" s="4"/>
      <c r="AA321" s="4"/>
      <c r="AB321" s="4"/>
      <c r="AC321" s="4"/>
      <c r="AD321" s="4"/>
      <c r="AE321" s="4"/>
      <c r="AF321" s="4"/>
      <c r="AG321" s="4"/>
      <c r="AH321" s="4"/>
      <c r="AI321" s="47"/>
      <c r="AJ321" s="47"/>
      <c r="AK321" s="109"/>
      <c r="AL321" s="109"/>
      <c r="AM321" s="45"/>
      <c r="AN321" s="45"/>
      <c r="AO321" s="45"/>
      <c r="AP321" s="45"/>
      <c r="AQ321" s="45"/>
      <c r="AR321" s="45"/>
      <c r="AS321" s="45"/>
      <c r="AT321" s="45"/>
    </row>
    <row r="322" spans="1:46" s="204" customFormat="1" ht="20.25" x14ac:dyDescent="0.3">
      <c r="A322" s="2" t="s">
        <v>102</v>
      </c>
      <c r="T322" s="205"/>
      <c r="Y322" s="206"/>
      <c r="Z322" s="206"/>
      <c r="AA322" s="206"/>
      <c r="AB322" s="206"/>
      <c r="AE322" s="206"/>
      <c r="AF322" s="206"/>
      <c r="AI322" s="207"/>
      <c r="AJ322" s="207"/>
      <c r="AK322" s="208"/>
      <c r="AL322" s="208"/>
      <c r="AM322" s="209"/>
      <c r="AN322" s="209"/>
      <c r="AO322" s="209"/>
      <c r="AP322" s="209"/>
      <c r="AQ322" s="209"/>
      <c r="AR322" s="209"/>
      <c r="AS322" s="209"/>
      <c r="AT322" s="209"/>
    </row>
    <row r="323" spans="1:46" s="1" customFormat="1" ht="16.5" x14ac:dyDescent="0.3">
      <c r="A323" s="28" t="s">
        <v>124</v>
      </c>
      <c r="B323" s="29"/>
      <c r="C323" s="29"/>
      <c r="D323" s="29"/>
      <c r="E323" s="29"/>
      <c r="F323" s="29"/>
      <c r="G323" s="29"/>
      <c r="H323" s="29"/>
      <c r="I323" s="29"/>
      <c r="J323" s="29"/>
      <c r="K323" s="29"/>
      <c r="L323" s="29"/>
      <c r="M323" s="29"/>
      <c r="N323" s="29"/>
      <c r="O323" s="29"/>
      <c r="P323" s="29"/>
      <c r="Q323" s="29"/>
      <c r="R323" s="29"/>
      <c r="S323" s="29"/>
      <c r="T323" s="30"/>
      <c r="U323" s="29"/>
      <c r="V323" s="29"/>
      <c r="W323" s="29"/>
      <c r="X323" s="29"/>
      <c r="Y323" s="31"/>
      <c r="Z323" s="31"/>
      <c r="AA323" s="31"/>
      <c r="AB323" s="31"/>
      <c r="AC323" s="29"/>
      <c r="AD323" s="29"/>
      <c r="AE323" s="31"/>
      <c r="AF323" s="31"/>
      <c r="AG323" s="29"/>
      <c r="AH323" s="29"/>
      <c r="AI323" s="50"/>
      <c r="AJ323" s="50"/>
      <c r="AK323" s="103"/>
      <c r="AL323" s="103"/>
      <c r="AM323" s="104"/>
      <c r="AN323" s="104"/>
      <c r="AO323" s="104"/>
      <c r="AP323" s="104"/>
      <c r="AQ323" s="104"/>
      <c r="AR323" s="104"/>
      <c r="AS323" s="104"/>
      <c r="AT323" s="104"/>
    </row>
    <row r="324" spans="1:46" s="1" customFormat="1" ht="17.25" thickBot="1" x14ac:dyDescent="0.35">
      <c r="A324" s="66" t="s">
        <v>33</v>
      </c>
      <c r="B324" s="66"/>
      <c r="C324" s="66"/>
      <c r="D324" s="66" t="s">
        <v>34</v>
      </c>
      <c r="E324" s="66"/>
      <c r="F324" s="66"/>
      <c r="G324" s="66"/>
      <c r="H324" s="66"/>
      <c r="I324" s="66"/>
      <c r="J324" s="66"/>
      <c r="K324" s="66"/>
      <c r="L324" s="66"/>
      <c r="M324" s="66" t="s">
        <v>228</v>
      </c>
      <c r="N324" s="66"/>
      <c r="O324" s="66"/>
      <c r="P324" s="66"/>
      <c r="Q324" s="66"/>
      <c r="R324" s="66"/>
      <c r="S324" s="66"/>
      <c r="T324" s="66"/>
      <c r="U324" s="66"/>
      <c r="V324" s="66"/>
      <c r="W324" s="66"/>
      <c r="X324" s="66"/>
      <c r="Y324" s="66"/>
      <c r="Z324" s="66"/>
      <c r="AA324" s="66"/>
      <c r="AB324" s="66"/>
      <c r="AC324" s="66"/>
      <c r="AD324" s="66"/>
      <c r="AE324" s="66"/>
      <c r="AF324" s="66"/>
      <c r="AG324" s="66"/>
      <c r="AH324" s="66"/>
      <c r="AI324" s="67" t="s">
        <v>35</v>
      </c>
      <c r="AJ324" s="70"/>
      <c r="AK324" s="106"/>
      <c r="AL324" s="106"/>
      <c r="AM324" s="54"/>
      <c r="AN324" s="54"/>
      <c r="AO324" s="54"/>
      <c r="AP324" s="54"/>
      <c r="AQ324" s="54"/>
      <c r="AR324" s="54"/>
      <c r="AS324" s="54"/>
      <c r="AT324" s="54"/>
    </row>
    <row r="325" spans="1:46" s="4" customFormat="1" ht="12" customHeight="1" x14ac:dyDescent="0.2">
      <c r="A325" s="63" t="s">
        <v>206</v>
      </c>
      <c r="B325" s="63"/>
      <c r="C325" s="63"/>
      <c r="D325" s="670" t="s">
        <v>103</v>
      </c>
      <c r="E325" s="670"/>
      <c r="F325" s="670"/>
      <c r="G325" s="670"/>
      <c r="H325" s="670"/>
      <c r="I325" s="670"/>
      <c r="J325" s="670"/>
      <c r="K325" s="670"/>
      <c r="L325" s="670"/>
      <c r="M325" s="63" t="s">
        <v>104</v>
      </c>
      <c r="N325" s="63"/>
      <c r="O325" s="63"/>
      <c r="P325" s="63"/>
      <c r="Q325" s="63"/>
      <c r="R325" s="63"/>
      <c r="S325" s="63"/>
      <c r="T325" s="63"/>
      <c r="U325" s="63"/>
      <c r="V325" s="63"/>
      <c r="W325" s="63"/>
      <c r="X325" s="63"/>
      <c r="Y325" s="63"/>
      <c r="Z325" s="63"/>
      <c r="AA325" s="63"/>
      <c r="AB325" s="63"/>
      <c r="AC325" s="63"/>
      <c r="AD325" s="63"/>
      <c r="AE325" s="63"/>
      <c r="AF325" s="63"/>
      <c r="AG325" s="63"/>
      <c r="AH325" s="63"/>
      <c r="AI325" s="65">
        <v>1200</v>
      </c>
      <c r="AJ325" s="69"/>
      <c r="AK325" s="48"/>
      <c r="AL325" s="48"/>
      <c r="AM325" s="45"/>
      <c r="AN325" s="45"/>
      <c r="AO325" s="45"/>
      <c r="AP325" s="45"/>
      <c r="AQ325" s="45"/>
      <c r="AR325" s="45"/>
      <c r="AS325" s="45"/>
      <c r="AT325" s="45"/>
    </row>
    <row r="326" spans="1:46" s="4" customFormat="1" ht="12" x14ac:dyDescent="0.2">
      <c r="A326" s="55" t="s">
        <v>207</v>
      </c>
      <c r="B326" s="55"/>
      <c r="C326" s="55"/>
      <c r="D326" s="667"/>
      <c r="E326" s="667"/>
      <c r="F326" s="667"/>
      <c r="G326" s="667"/>
      <c r="H326" s="667"/>
      <c r="I326" s="667"/>
      <c r="J326" s="667"/>
      <c r="K326" s="667"/>
      <c r="L326" s="667"/>
      <c r="M326" s="55" t="s">
        <v>105</v>
      </c>
      <c r="N326" s="55"/>
      <c r="O326" s="55"/>
      <c r="P326" s="55"/>
      <c r="Q326" s="55"/>
      <c r="R326" s="55"/>
      <c r="S326" s="55"/>
      <c r="T326" s="55"/>
      <c r="U326" s="55"/>
      <c r="V326" s="55"/>
      <c r="W326" s="55"/>
      <c r="X326" s="55"/>
      <c r="Y326" s="55"/>
      <c r="Z326" s="55"/>
      <c r="AA326" s="55"/>
      <c r="AB326" s="55"/>
      <c r="AC326" s="55"/>
      <c r="AD326" s="55"/>
      <c r="AE326" s="55"/>
      <c r="AF326" s="55"/>
      <c r="AG326" s="55"/>
      <c r="AH326" s="55"/>
      <c r="AI326" s="57">
        <v>1500</v>
      </c>
      <c r="AJ326" s="69"/>
      <c r="AK326" s="48"/>
      <c r="AL326" s="48"/>
      <c r="AM326" s="45"/>
      <c r="AN326" s="45"/>
      <c r="AO326" s="45"/>
      <c r="AP326" s="45"/>
      <c r="AQ326" s="45"/>
      <c r="AR326" s="45"/>
      <c r="AS326" s="45"/>
      <c r="AT326" s="45"/>
    </row>
    <row r="327" spans="1:46" s="4" customFormat="1" ht="12" x14ac:dyDescent="0.2">
      <c r="A327" s="55" t="s">
        <v>208</v>
      </c>
      <c r="B327" s="55"/>
      <c r="C327" s="55"/>
      <c r="D327" s="667"/>
      <c r="E327" s="667"/>
      <c r="F327" s="667"/>
      <c r="G327" s="667"/>
      <c r="H327" s="667"/>
      <c r="I327" s="667"/>
      <c r="J327" s="667"/>
      <c r="K327" s="667"/>
      <c r="L327" s="667"/>
      <c r="M327" s="55" t="s">
        <v>106</v>
      </c>
      <c r="N327" s="55"/>
      <c r="O327" s="55"/>
      <c r="P327" s="55"/>
      <c r="Q327" s="55"/>
      <c r="R327" s="55"/>
      <c r="S327" s="55"/>
      <c r="T327" s="55"/>
      <c r="U327" s="55"/>
      <c r="V327" s="55"/>
      <c r="W327" s="55"/>
      <c r="X327" s="55"/>
      <c r="Y327" s="55"/>
      <c r="Z327" s="55"/>
      <c r="AA327" s="55"/>
      <c r="AB327" s="55"/>
      <c r="AC327" s="55"/>
      <c r="AD327" s="55"/>
      <c r="AE327" s="55"/>
      <c r="AF327" s="55"/>
      <c r="AG327" s="55"/>
      <c r="AH327" s="55"/>
      <c r="AI327" s="57">
        <v>2000</v>
      </c>
      <c r="AJ327" s="69"/>
      <c r="AK327" s="48"/>
      <c r="AL327" s="48"/>
      <c r="AM327" s="45"/>
      <c r="AN327" s="45"/>
      <c r="AO327" s="45"/>
      <c r="AP327" s="45"/>
      <c r="AQ327" s="45"/>
      <c r="AR327" s="45"/>
      <c r="AS327" s="45"/>
      <c r="AT327" s="45"/>
    </row>
    <row r="328" spans="1:46" s="4" customFormat="1" ht="12" x14ac:dyDescent="0.2">
      <c r="A328" s="55" t="s">
        <v>209</v>
      </c>
      <c r="B328" s="55"/>
      <c r="C328" s="55"/>
      <c r="D328" s="667"/>
      <c r="E328" s="667"/>
      <c r="F328" s="667"/>
      <c r="G328" s="667"/>
      <c r="H328" s="667"/>
      <c r="I328" s="667"/>
      <c r="J328" s="667"/>
      <c r="K328" s="667"/>
      <c r="L328" s="667"/>
      <c r="M328" s="55" t="s">
        <v>107</v>
      </c>
      <c r="N328" s="55"/>
      <c r="O328" s="55"/>
      <c r="P328" s="55"/>
      <c r="Q328" s="55"/>
      <c r="R328" s="55"/>
      <c r="S328" s="55"/>
      <c r="T328" s="55"/>
      <c r="U328" s="55"/>
      <c r="V328" s="55"/>
      <c r="W328" s="55"/>
      <c r="X328" s="55"/>
      <c r="Y328" s="55"/>
      <c r="Z328" s="55"/>
      <c r="AA328" s="55"/>
      <c r="AB328" s="55"/>
      <c r="AC328" s="55"/>
      <c r="AD328" s="55"/>
      <c r="AE328" s="55"/>
      <c r="AF328" s="55"/>
      <c r="AG328" s="55"/>
      <c r="AH328" s="55"/>
      <c r="AI328" s="57">
        <v>2200</v>
      </c>
      <c r="AJ328" s="69"/>
      <c r="AK328" s="48"/>
      <c r="AL328" s="48"/>
      <c r="AM328" s="45"/>
      <c r="AN328" s="45"/>
      <c r="AO328" s="45"/>
      <c r="AP328" s="45"/>
      <c r="AQ328" s="45"/>
      <c r="AR328" s="45"/>
      <c r="AS328" s="45"/>
      <c r="AT328" s="45"/>
    </row>
    <row r="329" spans="1:46" s="4" customFormat="1" ht="12" x14ac:dyDescent="0.2">
      <c r="A329" s="55" t="s">
        <v>210</v>
      </c>
      <c r="B329" s="55"/>
      <c r="C329" s="55"/>
      <c r="D329" s="667"/>
      <c r="E329" s="667"/>
      <c r="F329" s="667"/>
      <c r="G329" s="667"/>
      <c r="H329" s="667"/>
      <c r="I329" s="667"/>
      <c r="J329" s="667"/>
      <c r="K329" s="667"/>
      <c r="L329" s="667"/>
      <c r="M329" s="55" t="s">
        <v>108</v>
      </c>
      <c r="N329" s="55"/>
      <c r="O329" s="55"/>
      <c r="P329" s="55"/>
      <c r="Q329" s="55"/>
      <c r="R329" s="55"/>
      <c r="S329" s="55"/>
      <c r="T329" s="55"/>
      <c r="U329" s="55"/>
      <c r="V329" s="55"/>
      <c r="W329" s="55"/>
      <c r="X329" s="55"/>
      <c r="Y329" s="55"/>
      <c r="Z329" s="55"/>
      <c r="AA329" s="55"/>
      <c r="AB329" s="55"/>
      <c r="AC329" s="55"/>
      <c r="AD329" s="55"/>
      <c r="AE329" s="55"/>
      <c r="AF329" s="55"/>
      <c r="AG329" s="55"/>
      <c r="AH329" s="55"/>
      <c r="AI329" s="57">
        <v>2500</v>
      </c>
      <c r="AJ329" s="69"/>
      <c r="AK329" s="48"/>
      <c r="AL329" s="48"/>
      <c r="AM329" s="45"/>
      <c r="AN329" s="45"/>
      <c r="AO329" s="45"/>
      <c r="AP329" s="45"/>
      <c r="AQ329" s="45"/>
      <c r="AR329" s="45"/>
      <c r="AS329" s="45"/>
      <c r="AT329" s="45"/>
    </row>
    <row r="330" spans="1:46" s="4" customFormat="1" ht="12" x14ac:dyDescent="0.2">
      <c r="A330" s="55" t="s">
        <v>211</v>
      </c>
      <c r="B330" s="55"/>
      <c r="C330" s="55"/>
      <c r="D330" s="667"/>
      <c r="E330" s="667"/>
      <c r="F330" s="667"/>
      <c r="G330" s="667"/>
      <c r="H330" s="667"/>
      <c r="I330" s="667"/>
      <c r="J330" s="667"/>
      <c r="K330" s="667"/>
      <c r="L330" s="667"/>
      <c r="M330" s="55" t="s">
        <v>109</v>
      </c>
      <c r="N330" s="55"/>
      <c r="O330" s="55"/>
      <c r="P330" s="55"/>
      <c r="Q330" s="55"/>
      <c r="R330" s="55"/>
      <c r="S330" s="55"/>
      <c r="T330" s="55"/>
      <c r="U330" s="55"/>
      <c r="V330" s="55"/>
      <c r="W330" s="55"/>
      <c r="X330" s="55"/>
      <c r="Y330" s="55"/>
      <c r="Z330" s="55"/>
      <c r="AA330" s="55"/>
      <c r="AB330" s="55"/>
      <c r="AC330" s="55"/>
      <c r="AD330" s="55"/>
      <c r="AE330" s="55"/>
      <c r="AF330" s="55"/>
      <c r="AG330" s="55"/>
      <c r="AH330" s="55"/>
      <c r="AI330" s="57">
        <v>2800</v>
      </c>
      <c r="AJ330" s="69"/>
      <c r="AK330" s="48"/>
      <c r="AL330" s="48"/>
      <c r="AM330" s="45"/>
      <c r="AN330" s="45"/>
      <c r="AO330" s="45"/>
      <c r="AP330" s="45"/>
      <c r="AQ330" s="45"/>
      <c r="AR330" s="45"/>
      <c r="AS330" s="45"/>
      <c r="AT330" s="45"/>
    </row>
    <row r="331" spans="1:46" s="214" customFormat="1" ht="12" x14ac:dyDescent="0.2">
      <c r="A331" s="55" t="s">
        <v>212</v>
      </c>
      <c r="B331" s="55"/>
      <c r="C331" s="55"/>
      <c r="D331" s="667"/>
      <c r="E331" s="667"/>
      <c r="F331" s="667"/>
      <c r="G331" s="667"/>
      <c r="H331" s="667"/>
      <c r="I331" s="667"/>
      <c r="J331" s="667"/>
      <c r="K331" s="667"/>
      <c r="L331" s="667"/>
      <c r="M331" s="55" t="s">
        <v>380</v>
      </c>
      <c r="N331" s="55"/>
      <c r="O331" s="55"/>
      <c r="P331" s="55"/>
      <c r="Q331" s="55"/>
      <c r="R331" s="55"/>
      <c r="S331" s="55"/>
      <c r="T331" s="55"/>
      <c r="U331" s="55"/>
      <c r="V331" s="55"/>
      <c r="W331" s="55"/>
      <c r="X331" s="55"/>
      <c r="Y331" s="55"/>
      <c r="Z331" s="55"/>
      <c r="AA331" s="55"/>
      <c r="AB331" s="55"/>
      <c r="AC331" s="55"/>
      <c r="AD331" s="55"/>
      <c r="AE331" s="55"/>
      <c r="AF331" s="55"/>
      <c r="AG331" s="55"/>
      <c r="AH331" s="55"/>
      <c r="AI331" s="57">
        <v>3100</v>
      </c>
      <c r="AJ331" s="69"/>
      <c r="AK331" s="48"/>
      <c r="AL331" s="48"/>
      <c r="AM331" s="45"/>
      <c r="AN331" s="45"/>
      <c r="AO331" s="45"/>
      <c r="AP331" s="45"/>
      <c r="AQ331" s="45"/>
      <c r="AR331" s="45"/>
      <c r="AS331" s="45"/>
      <c r="AT331" s="45"/>
    </row>
    <row r="332" spans="1:46" s="215" customFormat="1" ht="13.5" customHeight="1" x14ac:dyDescent="0.25">
      <c r="A332" s="55" t="s">
        <v>213</v>
      </c>
      <c r="B332" s="55"/>
      <c r="C332" s="55"/>
      <c r="D332" s="667" t="s">
        <v>110</v>
      </c>
      <c r="E332" s="667"/>
      <c r="F332" s="667"/>
      <c r="G332" s="667"/>
      <c r="H332" s="667"/>
      <c r="I332" s="667"/>
      <c r="J332" s="667"/>
      <c r="K332" s="667"/>
      <c r="L332" s="667"/>
      <c r="M332" s="55" t="s">
        <v>111</v>
      </c>
      <c r="N332" s="55"/>
      <c r="O332" s="55"/>
      <c r="P332" s="55"/>
      <c r="Q332" s="55"/>
      <c r="R332" s="55"/>
      <c r="S332" s="55"/>
      <c r="T332" s="55"/>
      <c r="U332" s="55"/>
      <c r="V332" s="55"/>
      <c r="W332" s="55"/>
      <c r="X332" s="55"/>
      <c r="Y332" s="55"/>
      <c r="Z332" s="55"/>
      <c r="AA332" s="55"/>
      <c r="AB332" s="55"/>
      <c r="AC332" s="55"/>
      <c r="AD332" s="55"/>
      <c r="AE332" s="55"/>
      <c r="AF332" s="55"/>
      <c r="AG332" s="55"/>
      <c r="AH332" s="55"/>
      <c r="AI332" s="57">
        <v>350</v>
      </c>
      <c r="AJ332" s="69"/>
      <c r="AK332" s="48"/>
      <c r="AL332" s="48"/>
      <c r="AM332" s="45"/>
      <c r="AN332" s="45"/>
      <c r="AO332" s="45"/>
      <c r="AP332" s="45"/>
      <c r="AQ332" s="45"/>
      <c r="AR332" s="45"/>
      <c r="AS332" s="45"/>
      <c r="AT332" s="45"/>
    </row>
    <row r="333" spans="1:46" s="4" customFormat="1" ht="12" customHeight="1" x14ac:dyDescent="0.2">
      <c r="A333" s="55" t="s">
        <v>214</v>
      </c>
      <c r="B333" s="55"/>
      <c r="C333" s="55"/>
      <c r="D333" s="667"/>
      <c r="E333" s="667"/>
      <c r="F333" s="667"/>
      <c r="G333" s="667"/>
      <c r="H333" s="667"/>
      <c r="I333" s="667"/>
      <c r="J333" s="667"/>
      <c r="K333" s="667"/>
      <c r="L333" s="667"/>
      <c r="M333" s="55" t="s">
        <v>112</v>
      </c>
      <c r="N333" s="55"/>
      <c r="O333" s="55"/>
      <c r="P333" s="55"/>
      <c r="Q333" s="55"/>
      <c r="R333" s="55"/>
      <c r="S333" s="55"/>
      <c r="T333" s="55"/>
      <c r="U333" s="55"/>
      <c r="V333" s="55"/>
      <c r="W333" s="55"/>
      <c r="X333" s="55"/>
      <c r="Y333" s="55"/>
      <c r="Z333" s="55"/>
      <c r="AA333" s="55"/>
      <c r="AB333" s="55"/>
      <c r="AC333" s="55"/>
      <c r="AD333" s="55"/>
      <c r="AE333" s="55"/>
      <c r="AF333" s="55"/>
      <c r="AG333" s="55"/>
      <c r="AH333" s="55"/>
      <c r="AI333" s="57">
        <v>525</v>
      </c>
      <c r="AJ333" s="69"/>
      <c r="AK333" s="48"/>
      <c r="AL333" s="48"/>
      <c r="AM333" s="45"/>
      <c r="AN333" s="45"/>
      <c r="AO333" s="45"/>
      <c r="AP333" s="45"/>
      <c r="AQ333" s="45"/>
      <c r="AR333" s="45"/>
      <c r="AS333" s="45"/>
      <c r="AT333" s="45"/>
    </row>
    <row r="334" spans="1:46" s="4" customFormat="1" ht="12" x14ac:dyDescent="0.2">
      <c r="A334" s="55" t="s">
        <v>215</v>
      </c>
      <c r="B334" s="55"/>
      <c r="C334" s="55"/>
      <c r="D334" s="667"/>
      <c r="E334" s="667"/>
      <c r="F334" s="667"/>
      <c r="G334" s="667"/>
      <c r="H334" s="667"/>
      <c r="I334" s="667"/>
      <c r="J334" s="667"/>
      <c r="K334" s="667"/>
      <c r="L334" s="667"/>
      <c r="M334" s="55" t="s">
        <v>113</v>
      </c>
      <c r="N334" s="55"/>
      <c r="O334" s="55"/>
      <c r="P334" s="55"/>
      <c r="Q334" s="55"/>
      <c r="R334" s="55"/>
      <c r="S334" s="55"/>
      <c r="T334" s="55"/>
      <c r="U334" s="55"/>
      <c r="V334" s="55"/>
      <c r="W334" s="55"/>
      <c r="X334" s="55"/>
      <c r="Y334" s="55"/>
      <c r="Z334" s="55"/>
      <c r="AA334" s="55"/>
      <c r="AB334" s="55"/>
      <c r="AC334" s="55"/>
      <c r="AD334" s="55"/>
      <c r="AE334" s="55"/>
      <c r="AF334" s="55"/>
      <c r="AG334" s="55"/>
      <c r="AH334" s="55"/>
      <c r="AI334" s="57">
        <v>700</v>
      </c>
      <c r="AJ334" s="69"/>
      <c r="AK334" s="48"/>
      <c r="AL334" s="48"/>
      <c r="AM334" s="45"/>
      <c r="AN334" s="45"/>
      <c r="AO334" s="45"/>
      <c r="AP334" s="45"/>
      <c r="AQ334" s="45"/>
      <c r="AR334" s="45"/>
      <c r="AS334" s="45"/>
      <c r="AT334" s="45"/>
    </row>
    <row r="335" spans="1:46" s="4" customFormat="1" ht="12" customHeight="1" x14ac:dyDescent="0.2">
      <c r="A335" s="55" t="s">
        <v>216</v>
      </c>
      <c r="B335" s="55"/>
      <c r="C335" s="55"/>
      <c r="D335" s="667"/>
      <c r="E335" s="667"/>
      <c r="F335" s="667"/>
      <c r="G335" s="667"/>
      <c r="H335" s="667"/>
      <c r="I335" s="667"/>
      <c r="J335" s="667"/>
      <c r="K335" s="667"/>
      <c r="L335" s="667"/>
      <c r="M335" s="55" t="s">
        <v>114</v>
      </c>
      <c r="N335" s="55"/>
      <c r="O335" s="55"/>
      <c r="P335" s="55"/>
      <c r="Q335" s="55"/>
      <c r="R335" s="55"/>
      <c r="S335" s="55"/>
      <c r="T335" s="55"/>
      <c r="U335" s="55"/>
      <c r="V335" s="55"/>
      <c r="W335" s="55"/>
      <c r="X335" s="55"/>
      <c r="Y335" s="55"/>
      <c r="Z335" s="55"/>
      <c r="AA335" s="55"/>
      <c r="AB335" s="55"/>
      <c r="AC335" s="55"/>
      <c r="AD335" s="55"/>
      <c r="AE335" s="55"/>
      <c r="AF335" s="55"/>
      <c r="AG335" s="55"/>
      <c r="AH335" s="55"/>
      <c r="AI335" s="57">
        <v>900</v>
      </c>
      <c r="AJ335" s="69"/>
      <c r="AK335" s="48"/>
      <c r="AL335" s="48"/>
      <c r="AM335" s="45"/>
      <c r="AN335" s="45"/>
      <c r="AO335" s="45"/>
      <c r="AP335" s="45"/>
      <c r="AQ335" s="45"/>
      <c r="AR335" s="45"/>
      <c r="AS335" s="45"/>
      <c r="AT335" s="45"/>
    </row>
    <row r="336" spans="1:46" s="4" customFormat="1" ht="12" x14ac:dyDescent="0.2">
      <c r="A336" s="55" t="s">
        <v>217</v>
      </c>
      <c r="B336" s="55"/>
      <c r="C336" s="55"/>
      <c r="D336" s="667"/>
      <c r="E336" s="667"/>
      <c r="F336" s="667"/>
      <c r="G336" s="667"/>
      <c r="H336" s="667"/>
      <c r="I336" s="667"/>
      <c r="J336" s="667"/>
      <c r="K336" s="667"/>
      <c r="L336" s="667"/>
      <c r="M336" s="55" t="s">
        <v>115</v>
      </c>
      <c r="N336" s="55"/>
      <c r="O336" s="55"/>
      <c r="P336" s="55"/>
      <c r="Q336" s="55"/>
      <c r="R336" s="55"/>
      <c r="S336" s="55"/>
      <c r="T336" s="55"/>
      <c r="U336" s="55"/>
      <c r="V336" s="55"/>
      <c r="W336" s="55"/>
      <c r="X336" s="55"/>
      <c r="Y336" s="55"/>
      <c r="Z336" s="55"/>
      <c r="AA336" s="55"/>
      <c r="AB336" s="55"/>
      <c r="AC336" s="55"/>
      <c r="AD336" s="55"/>
      <c r="AE336" s="55"/>
      <c r="AF336" s="55"/>
      <c r="AG336" s="55"/>
      <c r="AH336" s="55"/>
      <c r="AI336" s="57">
        <v>900</v>
      </c>
      <c r="AJ336" s="69"/>
      <c r="AK336" s="48"/>
      <c r="AL336" s="48"/>
      <c r="AM336" s="45"/>
      <c r="AN336" s="45"/>
      <c r="AO336" s="45"/>
      <c r="AP336" s="45"/>
      <c r="AQ336" s="45"/>
      <c r="AR336" s="45"/>
      <c r="AS336" s="45"/>
      <c r="AT336" s="45"/>
    </row>
    <row r="337" spans="1:46" s="4" customFormat="1" ht="12" customHeight="1" x14ac:dyDescent="0.2">
      <c r="A337" s="55" t="s">
        <v>218</v>
      </c>
      <c r="B337" s="55"/>
      <c r="C337" s="55"/>
      <c r="D337" s="667"/>
      <c r="E337" s="667"/>
      <c r="F337" s="667"/>
      <c r="G337" s="667"/>
      <c r="H337" s="667"/>
      <c r="I337" s="667"/>
      <c r="J337" s="667"/>
      <c r="K337" s="667"/>
      <c r="L337" s="667"/>
      <c r="M337" s="55" t="s">
        <v>116</v>
      </c>
      <c r="N337" s="55"/>
      <c r="O337" s="55"/>
      <c r="P337" s="55"/>
      <c r="Q337" s="55"/>
      <c r="R337" s="55"/>
      <c r="S337" s="55"/>
      <c r="T337" s="55"/>
      <c r="U337" s="55"/>
      <c r="V337" s="55"/>
      <c r="W337" s="55"/>
      <c r="X337" s="55"/>
      <c r="Y337" s="55"/>
      <c r="Z337" s="55"/>
      <c r="AA337" s="55"/>
      <c r="AB337" s="55"/>
      <c r="AC337" s="55"/>
      <c r="AD337" s="55"/>
      <c r="AE337" s="55"/>
      <c r="AF337" s="55"/>
      <c r="AG337" s="55"/>
      <c r="AH337" s="55"/>
      <c r="AI337" s="57">
        <v>1200</v>
      </c>
      <c r="AJ337" s="69"/>
      <c r="AK337" s="48"/>
      <c r="AL337" s="48"/>
      <c r="AM337" s="45"/>
      <c r="AN337" s="45"/>
      <c r="AO337" s="45"/>
      <c r="AP337" s="45"/>
      <c r="AQ337" s="45"/>
      <c r="AR337" s="45"/>
      <c r="AS337" s="45"/>
      <c r="AT337" s="45"/>
    </row>
    <row r="338" spans="1:46" s="4" customFormat="1" ht="12" x14ac:dyDescent="0.2">
      <c r="A338" s="55" t="s">
        <v>219</v>
      </c>
      <c r="B338" s="55"/>
      <c r="C338" s="55"/>
      <c r="D338" s="667"/>
      <c r="E338" s="667"/>
      <c r="F338" s="667"/>
      <c r="G338" s="667"/>
      <c r="H338" s="667"/>
      <c r="I338" s="667"/>
      <c r="J338" s="667"/>
      <c r="K338" s="667"/>
      <c r="L338" s="667"/>
      <c r="M338" s="55" t="s">
        <v>117</v>
      </c>
      <c r="N338" s="55"/>
      <c r="O338" s="55"/>
      <c r="P338" s="55"/>
      <c r="Q338" s="55"/>
      <c r="R338" s="55"/>
      <c r="S338" s="55"/>
      <c r="T338" s="55"/>
      <c r="U338" s="55"/>
      <c r="V338" s="55"/>
      <c r="W338" s="55"/>
      <c r="X338" s="55"/>
      <c r="Y338" s="55"/>
      <c r="Z338" s="55"/>
      <c r="AA338" s="55"/>
      <c r="AB338" s="55"/>
      <c r="AC338" s="55"/>
      <c r="AD338" s="55"/>
      <c r="AE338" s="55"/>
      <c r="AF338" s="55"/>
      <c r="AG338" s="55"/>
      <c r="AH338" s="55"/>
      <c r="AI338" s="57">
        <v>1200</v>
      </c>
      <c r="AJ338" s="69"/>
      <c r="AK338" s="48"/>
      <c r="AL338" s="48"/>
      <c r="AM338" s="45"/>
      <c r="AN338" s="45"/>
      <c r="AO338" s="45"/>
      <c r="AP338" s="45"/>
      <c r="AQ338" s="45"/>
      <c r="AR338" s="45"/>
      <c r="AS338" s="45"/>
      <c r="AT338" s="45"/>
    </row>
    <row r="339" spans="1:46" s="4" customFormat="1" ht="12" customHeight="1" x14ac:dyDescent="0.2">
      <c r="A339" s="55" t="s">
        <v>220</v>
      </c>
      <c r="B339" s="55"/>
      <c r="C339" s="55"/>
      <c r="D339" s="667" t="s">
        <v>118</v>
      </c>
      <c r="E339" s="667"/>
      <c r="F339" s="667"/>
      <c r="G339" s="667"/>
      <c r="H339" s="667"/>
      <c r="I339" s="667"/>
      <c r="J339" s="667"/>
      <c r="K339" s="667"/>
      <c r="L339" s="667"/>
      <c r="M339" s="55" t="s">
        <v>119</v>
      </c>
      <c r="N339" s="55"/>
      <c r="O339" s="55"/>
      <c r="P339" s="55"/>
      <c r="Q339" s="55"/>
      <c r="R339" s="55"/>
      <c r="S339" s="55"/>
      <c r="T339" s="55"/>
      <c r="U339" s="55"/>
      <c r="V339" s="55"/>
      <c r="W339" s="55"/>
      <c r="X339" s="55"/>
      <c r="Y339" s="55"/>
      <c r="Z339" s="55"/>
      <c r="AA339" s="55"/>
      <c r="AB339" s="55"/>
      <c r="AC339" s="55"/>
      <c r="AD339" s="55"/>
      <c r="AE339" s="55"/>
      <c r="AF339" s="55"/>
      <c r="AG339" s="55"/>
      <c r="AH339" s="55"/>
      <c r="AI339" s="57">
        <v>60</v>
      </c>
      <c r="AJ339" s="69"/>
      <c r="AK339" s="48"/>
      <c r="AL339" s="48"/>
      <c r="AM339" s="45"/>
      <c r="AN339" s="45"/>
      <c r="AO339" s="45"/>
      <c r="AP339" s="45"/>
      <c r="AQ339" s="45"/>
      <c r="AR339" s="45"/>
      <c r="AS339" s="45"/>
      <c r="AT339" s="45"/>
    </row>
    <row r="340" spans="1:46" s="4" customFormat="1" ht="12" x14ac:dyDescent="0.2">
      <c r="A340" s="55" t="s">
        <v>221</v>
      </c>
      <c r="B340" s="55"/>
      <c r="C340" s="55"/>
      <c r="D340" s="667"/>
      <c r="E340" s="667"/>
      <c r="F340" s="667"/>
      <c r="G340" s="667"/>
      <c r="H340" s="667"/>
      <c r="I340" s="667"/>
      <c r="J340" s="667"/>
      <c r="K340" s="667"/>
      <c r="L340" s="667"/>
      <c r="M340" s="55" t="s">
        <v>120</v>
      </c>
      <c r="N340" s="55"/>
      <c r="O340" s="55"/>
      <c r="P340" s="55"/>
      <c r="Q340" s="55"/>
      <c r="R340" s="55"/>
      <c r="S340" s="55"/>
      <c r="T340" s="55"/>
      <c r="U340" s="55"/>
      <c r="V340" s="55"/>
      <c r="W340" s="55"/>
      <c r="X340" s="55"/>
      <c r="Y340" s="55"/>
      <c r="Z340" s="55"/>
      <c r="AA340" s="55"/>
      <c r="AB340" s="55"/>
      <c r="AC340" s="55"/>
      <c r="AD340" s="55"/>
      <c r="AE340" s="55"/>
      <c r="AF340" s="55"/>
      <c r="AG340" s="55"/>
      <c r="AH340" s="55"/>
      <c r="AI340" s="57">
        <v>75</v>
      </c>
      <c r="AJ340" s="69"/>
      <c r="AK340" s="48"/>
      <c r="AL340" s="48"/>
      <c r="AM340" s="45"/>
      <c r="AN340" s="45"/>
      <c r="AO340" s="45"/>
      <c r="AP340" s="45"/>
      <c r="AQ340" s="45"/>
      <c r="AR340" s="45"/>
      <c r="AS340" s="45"/>
      <c r="AT340" s="45"/>
    </row>
    <row r="341" spans="1:46" s="4" customFormat="1" ht="12" x14ac:dyDescent="0.2">
      <c r="A341" s="55" t="s">
        <v>222</v>
      </c>
      <c r="B341" s="55"/>
      <c r="C341" s="55"/>
      <c r="D341" s="667"/>
      <c r="E341" s="667"/>
      <c r="F341" s="667"/>
      <c r="G341" s="667"/>
      <c r="H341" s="667"/>
      <c r="I341" s="667"/>
      <c r="J341" s="667"/>
      <c r="K341" s="667"/>
      <c r="L341" s="667"/>
      <c r="M341" s="55" t="s">
        <v>121</v>
      </c>
      <c r="N341" s="55"/>
      <c r="O341" s="55"/>
      <c r="P341" s="55"/>
      <c r="Q341" s="55"/>
      <c r="R341" s="55"/>
      <c r="S341" s="55"/>
      <c r="T341" s="55"/>
      <c r="U341" s="55"/>
      <c r="V341" s="55"/>
      <c r="W341" s="55"/>
      <c r="X341" s="55"/>
      <c r="Y341" s="55"/>
      <c r="Z341" s="55"/>
      <c r="AA341" s="55"/>
      <c r="AB341" s="55"/>
      <c r="AC341" s="55"/>
      <c r="AD341" s="55"/>
      <c r="AE341" s="55"/>
      <c r="AF341" s="55"/>
      <c r="AG341" s="55"/>
      <c r="AH341" s="55"/>
      <c r="AI341" s="57">
        <v>100</v>
      </c>
      <c r="AJ341" s="69"/>
      <c r="AK341" s="48"/>
      <c r="AL341" s="48"/>
      <c r="AM341" s="45"/>
      <c r="AN341" s="45"/>
      <c r="AO341" s="45"/>
      <c r="AP341" s="45"/>
      <c r="AQ341" s="45"/>
      <c r="AR341" s="45"/>
      <c r="AS341" s="45"/>
      <c r="AT341" s="45"/>
    </row>
    <row r="342" spans="1:46" s="4" customFormat="1" ht="12" x14ac:dyDescent="0.2">
      <c r="A342" s="55" t="s">
        <v>223</v>
      </c>
      <c r="B342" s="55"/>
      <c r="C342" s="55"/>
      <c r="D342" s="667"/>
      <c r="E342" s="667"/>
      <c r="F342" s="667"/>
      <c r="G342" s="667"/>
      <c r="H342" s="667"/>
      <c r="I342" s="667"/>
      <c r="J342" s="667"/>
      <c r="K342" s="667"/>
      <c r="L342" s="667"/>
      <c r="M342" s="55" t="s">
        <v>122</v>
      </c>
      <c r="N342" s="55"/>
      <c r="O342" s="55"/>
      <c r="P342" s="55"/>
      <c r="Q342" s="55"/>
      <c r="R342" s="55"/>
      <c r="S342" s="55"/>
      <c r="T342" s="55"/>
      <c r="U342" s="55"/>
      <c r="V342" s="55"/>
      <c r="W342" s="55"/>
      <c r="X342" s="55"/>
      <c r="Y342" s="55"/>
      <c r="Z342" s="55"/>
      <c r="AA342" s="55"/>
      <c r="AB342" s="55"/>
      <c r="AC342" s="55"/>
      <c r="AD342" s="55"/>
      <c r="AE342" s="55"/>
      <c r="AF342" s="55"/>
      <c r="AG342" s="55"/>
      <c r="AH342" s="55"/>
      <c r="AI342" s="57">
        <v>125</v>
      </c>
      <c r="AJ342" s="69"/>
      <c r="AK342" s="48"/>
      <c r="AL342" s="48"/>
      <c r="AM342" s="45"/>
      <c r="AN342" s="45"/>
      <c r="AO342" s="45"/>
      <c r="AP342" s="45"/>
      <c r="AQ342" s="45"/>
      <c r="AR342" s="45"/>
      <c r="AS342" s="45"/>
      <c r="AT342" s="45"/>
    </row>
    <row r="343" spans="1:46" s="4" customFormat="1" ht="12.2" customHeight="1" x14ac:dyDescent="0.2">
      <c r="A343" s="58" t="s">
        <v>224</v>
      </c>
      <c r="B343" s="58"/>
      <c r="C343" s="58"/>
      <c r="D343" s="668"/>
      <c r="E343" s="668"/>
      <c r="F343" s="668"/>
      <c r="G343" s="668"/>
      <c r="H343" s="668"/>
      <c r="I343" s="668"/>
      <c r="J343" s="668"/>
      <c r="K343" s="668"/>
      <c r="L343" s="668"/>
      <c r="M343" s="58" t="s">
        <v>123</v>
      </c>
      <c r="N343" s="58"/>
      <c r="O343" s="58"/>
      <c r="P343" s="58"/>
      <c r="Q343" s="58"/>
      <c r="R343" s="58"/>
      <c r="S343" s="58"/>
      <c r="T343" s="58"/>
      <c r="U343" s="58"/>
      <c r="V343" s="58"/>
      <c r="W343" s="58"/>
      <c r="X343" s="58"/>
      <c r="Y343" s="58"/>
      <c r="Z343" s="58"/>
      <c r="AA343" s="58"/>
      <c r="AB343" s="58"/>
      <c r="AC343" s="58"/>
      <c r="AD343" s="58"/>
      <c r="AE343" s="58"/>
      <c r="AF343" s="58"/>
      <c r="AG343" s="58"/>
      <c r="AH343" s="58"/>
      <c r="AI343" s="60">
        <v>175</v>
      </c>
      <c r="AJ343" s="69"/>
      <c r="AK343" s="48"/>
      <c r="AL343" s="48"/>
      <c r="AM343" s="45"/>
      <c r="AN343" s="45"/>
      <c r="AO343" s="45"/>
      <c r="AP343" s="45"/>
      <c r="AQ343" s="45"/>
      <c r="AR343" s="45"/>
      <c r="AS343" s="45"/>
      <c r="AT343" s="45"/>
    </row>
    <row r="344" spans="1:46" s="4" customFormat="1" ht="12" x14ac:dyDescent="0.2">
      <c r="T344" s="6"/>
      <c r="AI344" s="47"/>
      <c r="AJ344" s="47"/>
      <c r="AK344" s="109"/>
      <c r="AL344" s="109"/>
      <c r="AM344" s="45"/>
      <c r="AN344" s="45"/>
      <c r="AO344" s="45"/>
      <c r="AP344" s="45"/>
      <c r="AQ344" s="45"/>
      <c r="AR344" s="45"/>
      <c r="AS344" s="45"/>
      <c r="AT344" s="45"/>
    </row>
    <row r="345" spans="1:46" s="4" customFormat="1" ht="16.5" x14ac:dyDescent="0.3">
      <c r="A345" s="28" t="s">
        <v>257</v>
      </c>
      <c r="B345" s="214"/>
      <c r="C345" s="214"/>
      <c r="D345" s="214"/>
      <c r="E345" s="214"/>
      <c r="F345" s="214"/>
      <c r="G345" s="214"/>
      <c r="H345" s="214"/>
      <c r="I345" s="214"/>
      <c r="J345" s="214"/>
      <c r="K345" s="214"/>
      <c r="L345" s="214"/>
      <c r="M345" s="214"/>
      <c r="N345" s="214"/>
      <c r="O345" s="214"/>
      <c r="P345" s="214"/>
      <c r="Q345" s="214"/>
      <c r="R345" s="214"/>
      <c r="S345" s="214"/>
      <c r="T345" s="216"/>
      <c r="U345" s="214"/>
      <c r="V345" s="214"/>
      <c r="W345" s="214"/>
      <c r="X345" s="214"/>
      <c r="Y345" s="217"/>
      <c r="Z345" s="217"/>
      <c r="AA345" s="217"/>
      <c r="AB345" s="217"/>
      <c r="AC345" s="214"/>
      <c r="AD345" s="214"/>
      <c r="AE345" s="217"/>
      <c r="AF345" s="217"/>
      <c r="AG345" s="214"/>
      <c r="AH345" s="214"/>
      <c r="AI345" s="218"/>
      <c r="AJ345" s="218"/>
      <c r="AK345" s="219"/>
      <c r="AL345" s="219"/>
      <c r="AM345" s="220"/>
      <c r="AN345" s="220"/>
      <c r="AO345" s="220"/>
      <c r="AP345" s="220"/>
      <c r="AQ345" s="220"/>
      <c r="AR345" s="220"/>
      <c r="AS345" s="220"/>
      <c r="AT345" s="220"/>
    </row>
    <row r="346" spans="1:46" s="29" customFormat="1" ht="17.25" thickBot="1" x14ac:dyDescent="0.35">
      <c r="A346" s="66" t="s">
        <v>33</v>
      </c>
      <c r="B346" s="66"/>
      <c r="C346" s="66"/>
      <c r="D346" s="66" t="s">
        <v>34</v>
      </c>
      <c r="E346" s="66"/>
      <c r="F346" s="66"/>
      <c r="G346" s="66"/>
      <c r="H346" s="66"/>
      <c r="I346" s="66"/>
      <c r="J346" s="66"/>
      <c r="K346" s="66"/>
      <c r="L346" s="66"/>
      <c r="M346" s="66" t="s">
        <v>228</v>
      </c>
      <c r="N346" s="66"/>
      <c r="O346" s="66"/>
      <c r="P346" s="66"/>
      <c r="Q346" s="66"/>
      <c r="R346" s="66"/>
      <c r="S346" s="66"/>
      <c r="T346" s="66"/>
      <c r="U346" s="66"/>
      <c r="V346" s="66"/>
      <c r="W346" s="66"/>
      <c r="X346" s="66"/>
      <c r="Y346" s="66" t="s">
        <v>441</v>
      </c>
      <c r="Z346" s="66"/>
      <c r="AA346" s="66"/>
      <c r="AB346" s="66"/>
      <c r="AC346" s="66"/>
      <c r="AD346" s="66"/>
      <c r="AE346" s="66"/>
      <c r="AF346" s="66"/>
      <c r="AG346" s="66"/>
      <c r="AH346" s="66"/>
      <c r="AI346" s="67" t="s">
        <v>35</v>
      </c>
      <c r="AJ346" s="70"/>
      <c r="AK346" s="106"/>
      <c r="AL346" s="106"/>
      <c r="AM346" s="54"/>
      <c r="AN346" s="54"/>
      <c r="AO346" s="54"/>
      <c r="AP346" s="54"/>
      <c r="AQ346" s="54"/>
      <c r="AR346" s="54"/>
      <c r="AS346" s="54"/>
      <c r="AT346" s="54"/>
    </row>
    <row r="347" spans="1:46" s="215" customFormat="1" ht="13.5" x14ac:dyDescent="0.25">
      <c r="A347" s="64" t="s">
        <v>225</v>
      </c>
      <c r="B347" s="64"/>
      <c r="C347" s="64"/>
      <c r="D347" s="671" t="s">
        <v>484</v>
      </c>
      <c r="E347" s="671"/>
      <c r="F347" s="671"/>
      <c r="G347" s="671"/>
      <c r="H347" s="671"/>
      <c r="I347" s="671"/>
      <c r="J347" s="671"/>
      <c r="K347" s="671"/>
      <c r="L347" s="671"/>
      <c r="M347" s="64" t="s">
        <v>125</v>
      </c>
      <c r="N347" s="64"/>
      <c r="O347" s="64"/>
      <c r="P347" s="64"/>
      <c r="Q347" s="64"/>
      <c r="R347" s="64"/>
      <c r="S347" s="64"/>
      <c r="T347" s="64"/>
      <c r="U347" s="64"/>
      <c r="V347" s="64"/>
      <c r="W347" s="64"/>
      <c r="X347" s="64"/>
      <c r="Y347" s="353" t="s">
        <v>604</v>
      </c>
      <c r="Z347" s="353"/>
      <c r="AA347" s="353"/>
      <c r="AB347" s="353"/>
      <c r="AC347" s="353"/>
      <c r="AD347" s="353"/>
      <c r="AE347" s="353"/>
      <c r="AF347" s="353"/>
      <c r="AG347" s="353"/>
      <c r="AH347" s="353"/>
      <c r="AI347" s="184">
        <v>150</v>
      </c>
      <c r="AJ347" s="69"/>
      <c r="AK347" s="48"/>
      <c r="AL347" s="48"/>
      <c r="AM347" s="45"/>
      <c r="AN347" s="45"/>
      <c r="AO347" s="45"/>
      <c r="AP347" s="45"/>
      <c r="AQ347" s="45"/>
      <c r="AR347" s="45"/>
      <c r="AS347" s="45"/>
      <c r="AT347" s="45"/>
    </row>
    <row r="348" spans="1:46" s="4" customFormat="1" ht="25.35" customHeight="1" x14ac:dyDescent="0.2">
      <c r="A348" s="59" t="s">
        <v>226</v>
      </c>
      <c r="B348" s="59"/>
      <c r="C348" s="59"/>
      <c r="D348" s="669" t="s">
        <v>485</v>
      </c>
      <c r="E348" s="669"/>
      <c r="F348" s="669"/>
      <c r="G348" s="669"/>
      <c r="H348" s="669"/>
      <c r="I348" s="669"/>
      <c r="J348" s="669"/>
      <c r="K348" s="669"/>
      <c r="L348" s="669"/>
      <c r="M348" s="59" t="s">
        <v>126</v>
      </c>
      <c r="N348" s="59"/>
      <c r="O348" s="59"/>
      <c r="P348" s="59"/>
      <c r="Q348" s="59"/>
      <c r="R348" s="59"/>
      <c r="S348" s="59"/>
      <c r="T348" s="59"/>
      <c r="U348" s="59"/>
      <c r="V348" s="59"/>
      <c r="W348" s="59"/>
      <c r="X348" s="59"/>
      <c r="Y348" s="675" t="s">
        <v>605</v>
      </c>
      <c r="Z348" s="675"/>
      <c r="AA348" s="675"/>
      <c r="AB348" s="675"/>
      <c r="AC348" s="675"/>
      <c r="AD348" s="675"/>
      <c r="AE348" s="675"/>
      <c r="AF348" s="675"/>
      <c r="AG348" s="675"/>
      <c r="AH348" s="675"/>
      <c r="AI348" s="186">
        <v>20</v>
      </c>
      <c r="AJ348" s="69"/>
      <c r="AK348" s="48"/>
      <c r="AL348" s="48"/>
      <c r="AM348" s="45"/>
      <c r="AN348" s="45"/>
      <c r="AO348" s="45"/>
      <c r="AP348" s="45"/>
      <c r="AQ348" s="45"/>
      <c r="AR348" s="45"/>
      <c r="AS348" s="45"/>
      <c r="AT348" s="45"/>
    </row>
    <row r="349" spans="1:46" s="4" customFormat="1" ht="12" x14ac:dyDescent="0.2">
      <c r="T349" s="6"/>
      <c r="AI349" s="47"/>
      <c r="AJ349" s="47"/>
      <c r="AK349" s="109"/>
      <c r="AL349" s="109"/>
      <c r="AM349" s="45"/>
      <c r="AN349" s="45"/>
      <c r="AO349" s="45"/>
      <c r="AP349" s="45"/>
      <c r="AQ349" s="45"/>
      <c r="AR349" s="45"/>
      <c r="AS349" s="45"/>
      <c r="AT349" s="45"/>
    </row>
    <row r="350" spans="1:46" s="4" customFormat="1" ht="14.25" customHeight="1" x14ac:dyDescent="0.2">
      <c r="T350" s="6"/>
      <c r="AI350" s="47"/>
      <c r="AJ350" s="47"/>
      <c r="AK350" s="109"/>
      <c r="AL350" s="109"/>
      <c r="AM350" s="45"/>
      <c r="AN350" s="45"/>
      <c r="AO350" s="45"/>
      <c r="AP350" s="45"/>
      <c r="AQ350" s="45"/>
      <c r="AR350" s="45"/>
      <c r="AS350" s="45"/>
      <c r="AT350" s="45"/>
    </row>
    <row r="351" spans="1:46" s="4" customFormat="1" ht="14.25" customHeight="1" x14ac:dyDescent="0.2">
      <c r="T351" s="6"/>
      <c r="AI351" s="47"/>
      <c r="AJ351" s="47"/>
      <c r="AK351" s="109"/>
      <c r="AL351" s="109"/>
      <c r="AM351" s="45"/>
      <c r="AN351" s="45"/>
      <c r="AO351" s="45"/>
      <c r="AP351" s="45"/>
      <c r="AQ351" s="45"/>
      <c r="AR351" s="45"/>
      <c r="AS351" s="45"/>
      <c r="AT351" s="45"/>
    </row>
    <row r="352" spans="1:46" s="4" customFormat="1" ht="14.25" customHeight="1" x14ac:dyDescent="0.2">
      <c r="T352" s="6"/>
      <c r="AI352" s="47"/>
      <c r="AJ352" s="47"/>
      <c r="AK352" s="109"/>
      <c r="AL352" s="109"/>
      <c r="AM352" s="45"/>
      <c r="AN352" s="45"/>
      <c r="AO352" s="45"/>
      <c r="AP352" s="45"/>
      <c r="AQ352" s="45"/>
      <c r="AR352" s="45"/>
      <c r="AS352" s="45"/>
      <c r="AT352" s="45"/>
    </row>
    <row r="353" spans="1:46" s="4" customFormat="1" ht="14.25" customHeight="1" x14ac:dyDescent="0.2">
      <c r="T353" s="6"/>
      <c r="AI353" s="47"/>
      <c r="AJ353" s="47"/>
      <c r="AK353" s="109"/>
      <c r="AL353" s="109"/>
      <c r="AM353" s="45"/>
      <c r="AN353" s="45"/>
      <c r="AO353" s="45"/>
      <c r="AP353" s="45"/>
      <c r="AQ353" s="45"/>
      <c r="AR353" s="45"/>
      <c r="AS353" s="45"/>
      <c r="AT353" s="45"/>
    </row>
    <row r="354" spans="1:46" s="4" customFormat="1" ht="14.25" customHeight="1" x14ac:dyDescent="0.2">
      <c r="T354" s="6"/>
      <c r="AI354" s="47"/>
      <c r="AJ354" s="47"/>
      <c r="AK354" s="109"/>
      <c r="AL354" s="109"/>
      <c r="AM354" s="45"/>
      <c r="AN354" s="45"/>
      <c r="AO354" s="45"/>
      <c r="AP354" s="45"/>
      <c r="AQ354" s="45"/>
      <c r="AR354" s="45"/>
      <c r="AS354" s="45"/>
      <c r="AT354" s="45"/>
    </row>
    <row r="355" spans="1:46" s="204" customFormat="1" ht="20.25" x14ac:dyDescent="0.3">
      <c r="A355" s="2" t="s">
        <v>500</v>
      </c>
      <c r="Q355" s="338"/>
      <c r="R355" s="726" t="s">
        <v>532</v>
      </c>
      <c r="S355" s="726"/>
      <c r="T355" s="726"/>
      <c r="U355" s="726"/>
      <c r="V355" s="726"/>
      <c r="W355" s="726"/>
      <c r="X355" s="726"/>
      <c r="Y355" s="726"/>
      <c r="Z355" s="726"/>
      <c r="AA355" s="726"/>
      <c r="AB355" s="726"/>
      <c r="AC355" s="726"/>
      <c r="AD355" s="726"/>
      <c r="AE355" s="726"/>
      <c r="AF355" s="726"/>
      <c r="AG355" s="726"/>
      <c r="AH355" s="726"/>
      <c r="AI355" s="726"/>
      <c r="AJ355" s="207"/>
      <c r="AK355" s="208"/>
      <c r="AL355" s="208"/>
      <c r="AM355" s="209"/>
      <c r="AN355" s="209"/>
      <c r="AO355" s="209"/>
      <c r="AP355" s="209"/>
      <c r="AQ355" s="209"/>
      <c r="AR355" s="209"/>
      <c r="AS355" s="209"/>
      <c r="AT355" s="209"/>
    </row>
    <row r="356" spans="1:46" s="1" customFormat="1" ht="16.5" x14ac:dyDescent="0.3">
      <c r="A356" s="28" t="s">
        <v>242</v>
      </c>
      <c r="B356" s="29"/>
      <c r="C356" s="29"/>
      <c r="D356" s="29"/>
      <c r="E356" s="29"/>
      <c r="F356" s="29"/>
      <c r="G356" s="29"/>
      <c r="H356" s="29"/>
      <c r="I356" s="29"/>
      <c r="J356" s="29"/>
      <c r="K356" s="29"/>
      <c r="L356" s="29"/>
      <c r="M356" s="29"/>
      <c r="N356" s="29"/>
      <c r="O356" s="29"/>
      <c r="P356" s="29"/>
      <c r="Q356" s="339"/>
      <c r="R356" s="726" t="s">
        <v>533</v>
      </c>
      <c r="S356" s="726"/>
      <c r="T356" s="726"/>
      <c r="U356" s="726"/>
      <c r="V356" s="726"/>
      <c r="W356" s="726"/>
      <c r="X356" s="726"/>
      <c r="Y356" s="726"/>
      <c r="Z356" s="726"/>
      <c r="AA356" s="726"/>
      <c r="AB356" s="726"/>
      <c r="AC356" s="726"/>
      <c r="AD356" s="726"/>
      <c r="AE356" s="726"/>
      <c r="AF356" s="726"/>
      <c r="AG356" s="726"/>
      <c r="AH356" s="726"/>
      <c r="AI356" s="726"/>
      <c r="AJ356" s="50"/>
      <c r="AK356" s="103"/>
      <c r="AL356" s="103"/>
      <c r="AM356" s="104"/>
      <c r="AN356" s="104"/>
      <c r="AO356" s="104"/>
      <c r="AP356" s="104"/>
      <c r="AQ356" s="104"/>
      <c r="AR356" s="104"/>
      <c r="AS356" s="104"/>
      <c r="AT356" s="104"/>
    </row>
    <row r="357" spans="1:46" s="1" customFormat="1" ht="17.25" thickBot="1" x14ac:dyDescent="0.35">
      <c r="A357" s="66" t="s">
        <v>33</v>
      </c>
      <c r="B357" s="66"/>
      <c r="C357" s="66"/>
      <c r="D357" s="66" t="s">
        <v>34</v>
      </c>
      <c r="E357" s="66"/>
      <c r="F357" s="66"/>
      <c r="G357" s="66"/>
      <c r="H357" s="66"/>
      <c r="I357" s="66"/>
      <c r="J357" s="66"/>
      <c r="K357" s="66"/>
      <c r="L357" s="66"/>
      <c r="M357" s="66" t="s">
        <v>228</v>
      </c>
      <c r="N357" s="66"/>
      <c r="O357" s="66"/>
      <c r="P357" s="66"/>
      <c r="Q357" s="66"/>
      <c r="R357" s="66"/>
      <c r="S357" s="66"/>
      <c r="T357" s="66"/>
      <c r="U357" s="66"/>
      <c r="V357" s="66"/>
      <c r="W357" s="66"/>
      <c r="X357" s="66"/>
      <c r="Y357" s="66" t="s">
        <v>441</v>
      </c>
      <c r="Z357" s="66"/>
      <c r="AA357" s="66"/>
      <c r="AB357" s="66"/>
      <c r="AC357" s="66"/>
      <c r="AD357" s="66"/>
      <c r="AE357" s="66"/>
      <c r="AF357" s="66"/>
      <c r="AG357" s="66"/>
      <c r="AH357" s="68"/>
      <c r="AI357" s="67" t="s">
        <v>35</v>
      </c>
      <c r="AJ357" s="72"/>
      <c r="AK357" s="112"/>
      <c r="AL357" s="112"/>
      <c r="AM357" s="54"/>
      <c r="AN357" s="54"/>
      <c r="AO357" s="54"/>
      <c r="AP357" s="54"/>
      <c r="AQ357" s="54"/>
      <c r="AR357" s="54"/>
      <c r="AS357" s="54"/>
      <c r="AT357" s="54"/>
    </row>
    <row r="358" spans="1:46" s="4" customFormat="1" ht="47.45" customHeight="1" x14ac:dyDescent="0.2">
      <c r="A358" s="64" t="s">
        <v>243</v>
      </c>
      <c r="B358" s="64"/>
      <c r="C358" s="64"/>
      <c r="D358" s="670" t="s">
        <v>231</v>
      </c>
      <c r="E358" s="670"/>
      <c r="F358" s="670"/>
      <c r="G358" s="670"/>
      <c r="H358" s="670"/>
      <c r="I358" s="670"/>
      <c r="J358" s="670"/>
      <c r="K358" s="670"/>
      <c r="L358" s="670"/>
      <c r="M358" s="64" t="s">
        <v>486</v>
      </c>
      <c r="N358" s="64"/>
      <c r="O358" s="64"/>
      <c r="P358" s="64"/>
      <c r="Q358" s="64"/>
      <c r="R358" s="64"/>
      <c r="S358" s="64"/>
      <c r="T358" s="64"/>
      <c r="U358" s="64"/>
      <c r="V358" s="64"/>
      <c r="W358" s="64"/>
      <c r="X358" s="64"/>
      <c r="Y358" s="679" t="s">
        <v>488</v>
      </c>
      <c r="Z358" s="679"/>
      <c r="AA358" s="679"/>
      <c r="AB358" s="679"/>
      <c r="AC358" s="679"/>
      <c r="AD358" s="679"/>
      <c r="AE358" s="679"/>
      <c r="AF358" s="679"/>
      <c r="AG358" s="679"/>
      <c r="AH358" s="679"/>
      <c r="AI358" s="184">
        <v>6</v>
      </c>
      <c r="AJ358" s="69"/>
      <c r="AK358" s="48"/>
      <c r="AL358" s="48"/>
      <c r="AM358" s="45"/>
      <c r="AN358" s="45"/>
      <c r="AO358" s="45"/>
      <c r="AP358" s="45"/>
      <c r="AQ358" s="45"/>
      <c r="AR358" s="45"/>
      <c r="AS358" s="45"/>
      <c r="AT358" s="45"/>
    </row>
    <row r="359" spans="1:46" s="4" customFormat="1" ht="47.45" customHeight="1" x14ac:dyDescent="0.2">
      <c r="A359" s="56" t="s">
        <v>244</v>
      </c>
      <c r="B359" s="56"/>
      <c r="C359" s="56"/>
      <c r="D359" s="667"/>
      <c r="E359" s="667"/>
      <c r="F359" s="667"/>
      <c r="G359" s="667"/>
      <c r="H359" s="667"/>
      <c r="I359" s="667"/>
      <c r="J359" s="667"/>
      <c r="K359" s="667"/>
      <c r="L359" s="667"/>
      <c r="M359" s="56" t="s">
        <v>487</v>
      </c>
      <c r="N359" s="56"/>
      <c r="O359" s="56"/>
      <c r="P359" s="56"/>
      <c r="Q359" s="56"/>
      <c r="R359" s="56"/>
      <c r="S359" s="56"/>
      <c r="T359" s="56"/>
      <c r="U359" s="56"/>
      <c r="V359" s="56"/>
      <c r="W359" s="56"/>
      <c r="X359" s="56"/>
      <c r="Y359" s="661" t="s">
        <v>489</v>
      </c>
      <c r="Z359" s="661"/>
      <c r="AA359" s="661"/>
      <c r="AB359" s="661"/>
      <c r="AC359" s="661"/>
      <c r="AD359" s="661"/>
      <c r="AE359" s="661"/>
      <c r="AF359" s="661"/>
      <c r="AG359" s="661"/>
      <c r="AH359" s="661"/>
      <c r="AI359" s="185">
        <v>6</v>
      </c>
      <c r="AJ359" s="69"/>
      <c r="AK359" s="48"/>
      <c r="AL359" s="48"/>
      <c r="AM359" s="45"/>
      <c r="AN359" s="45"/>
      <c r="AO359" s="45"/>
      <c r="AP359" s="45"/>
      <c r="AQ359" s="45"/>
      <c r="AR359" s="45"/>
      <c r="AS359" s="45"/>
      <c r="AT359" s="45"/>
    </row>
    <row r="360" spans="1:46" s="4" customFormat="1" ht="59.25" customHeight="1" x14ac:dyDescent="0.2">
      <c r="A360" s="56" t="s">
        <v>245</v>
      </c>
      <c r="B360" s="56"/>
      <c r="C360" s="56"/>
      <c r="D360" s="667" t="s">
        <v>234</v>
      </c>
      <c r="E360" s="667"/>
      <c r="F360" s="667"/>
      <c r="G360" s="667"/>
      <c r="H360" s="667"/>
      <c r="I360" s="667"/>
      <c r="J360" s="667"/>
      <c r="K360" s="667"/>
      <c r="L360" s="667"/>
      <c r="M360" s="56" t="s">
        <v>232</v>
      </c>
      <c r="N360" s="56"/>
      <c r="O360" s="56"/>
      <c r="P360" s="56"/>
      <c r="Q360" s="56"/>
      <c r="R360" s="56"/>
      <c r="S360" s="56"/>
      <c r="T360" s="56"/>
      <c r="U360" s="56"/>
      <c r="V360" s="56"/>
      <c r="W360" s="56"/>
      <c r="X360" s="56"/>
      <c r="Y360" s="661" t="s">
        <v>490</v>
      </c>
      <c r="Z360" s="661"/>
      <c r="AA360" s="661"/>
      <c r="AB360" s="661"/>
      <c r="AC360" s="661"/>
      <c r="AD360" s="661"/>
      <c r="AE360" s="661"/>
      <c r="AF360" s="661"/>
      <c r="AG360" s="661"/>
      <c r="AH360" s="661"/>
      <c r="AI360" s="185">
        <v>75</v>
      </c>
      <c r="AJ360" s="69"/>
      <c r="AK360" s="48"/>
      <c r="AL360" s="48"/>
      <c r="AM360" s="45"/>
      <c r="AN360" s="45"/>
      <c r="AO360" s="45"/>
      <c r="AP360" s="45"/>
      <c r="AQ360" s="45"/>
      <c r="AR360" s="45"/>
      <c r="AS360" s="45"/>
      <c r="AT360" s="45"/>
    </row>
    <row r="361" spans="1:46" s="4" customFormat="1" ht="60" customHeight="1" x14ac:dyDescent="0.2">
      <c r="A361" s="56" t="s">
        <v>246</v>
      </c>
      <c r="B361" s="56"/>
      <c r="C361" s="56"/>
      <c r="D361" s="667"/>
      <c r="E361" s="667"/>
      <c r="F361" s="667"/>
      <c r="G361" s="667"/>
      <c r="H361" s="667"/>
      <c r="I361" s="667"/>
      <c r="J361" s="667"/>
      <c r="K361" s="667"/>
      <c r="L361" s="667"/>
      <c r="M361" s="56" t="s">
        <v>233</v>
      </c>
      <c r="N361" s="56"/>
      <c r="O361" s="56"/>
      <c r="P361" s="56"/>
      <c r="Q361" s="56"/>
      <c r="R361" s="56"/>
      <c r="S361" s="56"/>
      <c r="T361" s="56"/>
      <c r="U361" s="56"/>
      <c r="V361" s="56"/>
      <c r="W361" s="56"/>
      <c r="X361" s="56"/>
      <c r="Y361" s="661" t="s">
        <v>491</v>
      </c>
      <c r="Z361" s="661"/>
      <c r="AA361" s="661"/>
      <c r="AB361" s="661"/>
      <c r="AC361" s="661"/>
      <c r="AD361" s="661"/>
      <c r="AE361" s="661"/>
      <c r="AF361" s="661"/>
      <c r="AG361" s="661"/>
      <c r="AH361" s="661"/>
      <c r="AI361" s="185">
        <v>75</v>
      </c>
      <c r="AJ361" s="69"/>
      <c r="AK361" s="48"/>
      <c r="AL361" s="48"/>
      <c r="AM361" s="45"/>
      <c r="AN361" s="45"/>
      <c r="AO361" s="45"/>
      <c r="AP361" s="45"/>
      <c r="AQ361" s="45"/>
      <c r="AR361" s="45"/>
      <c r="AS361" s="45"/>
      <c r="AT361" s="45"/>
    </row>
    <row r="362" spans="1:46" s="4" customFormat="1" ht="24" customHeight="1" x14ac:dyDescent="0.2">
      <c r="A362" s="56" t="s">
        <v>247</v>
      </c>
      <c r="B362" s="56"/>
      <c r="C362" s="56"/>
      <c r="D362" s="667" t="s">
        <v>235</v>
      </c>
      <c r="E362" s="667"/>
      <c r="F362" s="667"/>
      <c r="G362" s="667"/>
      <c r="H362" s="667"/>
      <c r="I362" s="667"/>
      <c r="J362" s="667"/>
      <c r="K362" s="667"/>
      <c r="L362" s="667"/>
      <c r="M362" s="56" t="s">
        <v>494</v>
      </c>
      <c r="N362" s="56"/>
      <c r="O362" s="56"/>
      <c r="P362" s="56"/>
      <c r="Q362" s="56"/>
      <c r="R362" s="56"/>
      <c r="S362" s="56"/>
      <c r="T362" s="56"/>
      <c r="U362" s="56"/>
      <c r="V362" s="56"/>
      <c r="W362" s="56"/>
      <c r="X362" s="56"/>
      <c r="Y362" s="661" t="s">
        <v>492</v>
      </c>
      <c r="Z362" s="661"/>
      <c r="AA362" s="661"/>
      <c r="AB362" s="661"/>
      <c r="AC362" s="661"/>
      <c r="AD362" s="661"/>
      <c r="AE362" s="661"/>
      <c r="AF362" s="661"/>
      <c r="AG362" s="661"/>
      <c r="AH362" s="661"/>
      <c r="AI362" s="185">
        <v>350</v>
      </c>
      <c r="AJ362" s="69"/>
      <c r="AK362" s="48"/>
      <c r="AL362" s="48"/>
      <c r="AM362" s="45"/>
      <c r="AN362" s="45"/>
      <c r="AO362" s="45"/>
      <c r="AP362" s="45"/>
      <c r="AQ362" s="45"/>
      <c r="AR362" s="45"/>
      <c r="AS362" s="45"/>
      <c r="AT362" s="45"/>
    </row>
    <row r="363" spans="1:46" s="4" customFormat="1" ht="23.25" customHeight="1" x14ac:dyDescent="0.2">
      <c r="A363" s="56" t="s">
        <v>248</v>
      </c>
      <c r="B363" s="56"/>
      <c r="C363" s="56"/>
      <c r="D363" s="667"/>
      <c r="E363" s="667"/>
      <c r="F363" s="667"/>
      <c r="G363" s="667"/>
      <c r="H363" s="667"/>
      <c r="I363" s="667"/>
      <c r="J363" s="667"/>
      <c r="K363" s="667"/>
      <c r="L363" s="667"/>
      <c r="M363" s="56" t="s">
        <v>495</v>
      </c>
      <c r="N363" s="56"/>
      <c r="O363" s="56"/>
      <c r="P363" s="56"/>
      <c r="Q363" s="56"/>
      <c r="R363" s="56"/>
      <c r="S363" s="56"/>
      <c r="T363" s="56"/>
      <c r="U363" s="56"/>
      <c r="V363" s="56"/>
      <c r="W363" s="56"/>
      <c r="X363" s="56"/>
      <c r="Y363" s="661" t="s">
        <v>492</v>
      </c>
      <c r="Z363" s="661"/>
      <c r="AA363" s="661"/>
      <c r="AB363" s="661"/>
      <c r="AC363" s="661"/>
      <c r="AD363" s="661"/>
      <c r="AE363" s="661"/>
      <c r="AF363" s="661"/>
      <c r="AG363" s="661"/>
      <c r="AH363" s="661"/>
      <c r="AI363" s="185">
        <v>350</v>
      </c>
      <c r="AJ363" s="69"/>
      <c r="AK363" s="48"/>
      <c r="AL363" s="48"/>
      <c r="AM363" s="45"/>
      <c r="AN363" s="45"/>
      <c r="AO363" s="45"/>
      <c r="AP363" s="45"/>
      <c r="AQ363" s="45"/>
      <c r="AR363" s="45"/>
      <c r="AS363" s="45"/>
      <c r="AT363" s="45"/>
    </row>
    <row r="364" spans="1:46" s="4" customFormat="1" ht="12" customHeight="1" x14ac:dyDescent="0.2">
      <c r="A364" s="56" t="s">
        <v>249</v>
      </c>
      <c r="B364" s="56"/>
      <c r="C364" s="56"/>
      <c r="D364" s="667" t="s">
        <v>236</v>
      </c>
      <c r="E364" s="667"/>
      <c r="F364" s="667"/>
      <c r="G364" s="667"/>
      <c r="H364" s="667"/>
      <c r="I364" s="667"/>
      <c r="J364" s="667"/>
      <c r="K364" s="667"/>
      <c r="L364" s="667"/>
      <c r="M364" s="56" t="s">
        <v>237</v>
      </c>
      <c r="N364" s="56"/>
      <c r="O364" s="56"/>
      <c r="P364" s="56"/>
      <c r="Q364" s="56"/>
      <c r="R364" s="56"/>
      <c r="S364" s="56"/>
      <c r="T364" s="56"/>
      <c r="U364" s="56"/>
      <c r="V364" s="56"/>
      <c r="W364" s="56"/>
      <c r="X364" s="56"/>
      <c r="Y364" s="661"/>
      <c r="Z364" s="661"/>
      <c r="AA364" s="661"/>
      <c r="AB364" s="661"/>
      <c r="AC364" s="661"/>
      <c r="AD364" s="661"/>
      <c r="AE364" s="661"/>
      <c r="AF364" s="661"/>
      <c r="AG364" s="661"/>
      <c r="AH364" s="661"/>
      <c r="AI364" s="185">
        <v>35</v>
      </c>
      <c r="AJ364" s="69"/>
      <c r="AK364" s="48"/>
      <c r="AL364" s="48"/>
      <c r="AM364" s="45"/>
      <c r="AN364" s="45"/>
      <c r="AO364" s="45"/>
      <c r="AP364" s="45"/>
      <c r="AQ364" s="45"/>
      <c r="AR364" s="45"/>
      <c r="AS364" s="45"/>
      <c r="AT364" s="45"/>
    </row>
    <row r="365" spans="1:46" s="4" customFormat="1" ht="12" x14ac:dyDescent="0.2">
      <c r="A365" s="56" t="s">
        <v>250</v>
      </c>
      <c r="B365" s="56"/>
      <c r="C365" s="56"/>
      <c r="D365" s="667"/>
      <c r="E365" s="667"/>
      <c r="F365" s="667"/>
      <c r="G365" s="667"/>
      <c r="H365" s="667"/>
      <c r="I365" s="667"/>
      <c r="J365" s="667"/>
      <c r="K365" s="667"/>
      <c r="L365" s="667"/>
      <c r="M365" s="56" t="s">
        <v>238</v>
      </c>
      <c r="N365" s="56"/>
      <c r="O365" s="56"/>
      <c r="P365" s="56"/>
      <c r="Q365" s="56"/>
      <c r="R365" s="56"/>
      <c r="S365" s="56"/>
      <c r="T365" s="56"/>
      <c r="U365" s="56"/>
      <c r="V365" s="56"/>
      <c r="W365" s="56"/>
      <c r="X365" s="56"/>
      <c r="Y365" s="661"/>
      <c r="Z365" s="661"/>
      <c r="AA365" s="661"/>
      <c r="AB365" s="661"/>
      <c r="AC365" s="661"/>
      <c r="AD365" s="661"/>
      <c r="AE365" s="661"/>
      <c r="AF365" s="661"/>
      <c r="AG365" s="661"/>
      <c r="AH365" s="661"/>
      <c r="AI365" s="185">
        <v>35</v>
      </c>
      <c r="AJ365" s="69"/>
      <c r="AK365" s="48"/>
      <c r="AL365" s="48"/>
      <c r="AM365" s="45"/>
      <c r="AN365" s="45"/>
      <c r="AO365" s="45"/>
      <c r="AP365" s="45"/>
      <c r="AQ365" s="45"/>
      <c r="AR365" s="45"/>
      <c r="AS365" s="45"/>
      <c r="AT365" s="45"/>
    </row>
    <row r="366" spans="1:46" s="4" customFormat="1" ht="59.25" customHeight="1" x14ac:dyDescent="0.2">
      <c r="A366" s="56" t="s">
        <v>251</v>
      </c>
      <c r="B366" s="56"/>
      <c r="C366" s="56"/>
      <c r="D366" s="672" t="s">
        <v>239</v>
      </c>
      <c r="E366" s="672"/>
      <c r="F366" s="672"/>
      <c r="G366" s="672"/>
      <c r="H366" s="672"/>
      <c r="I366" s="672"/>
      <c r="J366" s="672"/>
      <c r="K366" s="672"/>
      <c r="L366" s="672"/>
      <c r="M366" s="661" t="s">
        <v>239</v>
      </c>
      <c r="N366" s="661"/>
      <c r="O366" s="661"/>
      <c r="P366" s="661"/>
      <c r="Q366" s="661"/>
      <c r="R366" s="661"/>
      <c r="S366" s="661"/>
      <c r="T366" s="661"/>
      <c r="U366" s="661"/>
      <c r="V366" s="661"/>
      <c r="W366" s="661"/>
      <c r="X366" s="661"/>
      <c r="Y366" s="661" t="s">
        <v>493</v>
      </c>
      <c r="Z366" s="661"/>
      <c r="AA366" s="661"/>
      <c r="AB366" s="661"/>
      <c r="AC366" s="661"/>
      <c r="AD366" s="661"/>
      <c r="AE366" s="661"/>
      <c r="AF366" s="661"/>
      <c r="AG366" s="661"/>
      <c r="AH366" s="661"/>
      <c r="AI366" s="185">
        <v>150</v>
      </c>
      <c r="AJ366" s="69"/>
      <c r="AK366" s="48"/>
      <c r="AL366" s="48"/>
      <c r="AM366" s="45"/>
      <c r="AN366" s="45"/>
      <c r="AO366" s="45"/>
      <c r="AP366" s="45"/>
      <c r="AQ366" s="45"/>
      <c r="AR366" s="45"/>
      <c r="AS366" s="45"/>
      <c r="AT366" s="45"/>
    </row>
    <row r="367" spans="1:46" s="4" customFormat="1" ht="35.25" customHeight="1" x14ac:dyDescent="0.2">
      <c r="A367" s="56" t="s">
        <v>252</v>
      </c>
      <c r="B367" s="56"/>
      <c r="C367" s="56"/>
      <c r="D367" s="668" t="s">
        <v>240</v>
      </c>
      <c r="E367" s="668"/>
      <c r="F367" s="668"/>
      <c r="G367" s="668"/>
      <c r="H367" s="668"/>
      <c r="I367" s="668"/>
      <c r="J367" s="668"/>
      <c r="K367" s="668"/>
      <c r="L367" s="668"/>
      <c r="M367" s="661" t="s">
        <v>496</v>
      </c>
      <c r="N367" s="661"/>
      <c r="O367" s="661"/>
      <c r="P367" s="661"/>
      <c r="Q367" s="661"/>
      <c r="R367" s="661"/>
      <c r="S367" s="661"/>
      <c r="T367" s="661"/>
      <c r="U367" s="661"/>
      <c r="V367" s="661"/>
      <c r="W367" s="661"/>
      <c r="X367" s="661"/>
      <c r="Y367" s="661" t="s">
        <v>499</v>
      </c>
      <c r="Z367" s="661"/>
      <c r="AA367" s="661"/>
      <c r="AB367" s="661"/>
      <c r="AC367" s="661"/>
      <c r="AD367" s="661"/>
      <c r="AE367" s="661"/>
      <c r="AF367" s="661"/>
      <c r="AG367" s="661"/>
      <c r="AH367" s="661"/>
      <c r="AI367" s="185">
        <v>50</v>
      </c>
      <c r="AJ367" s="69"/>
      <c r="AK367" s="48"/>
      <c r="AL367" s="48"/>
      <c r="AM367" s="45"/>
      <c r="AN367" s="45"/>
      <c r="AO367" s="45"/>
      <c r="AP367" s="45"/>
      <c r="AQ367" s="45"/>
      <c r="AR367" s="45"/>
      <c r="AS367" s="45"/>
      <c r="AT367" s="45"/>
    </row>
    <row r="368" spans="1:46" s="4" customFormat="1" ht="35.25" customHeight="1" x14ac:dyDescent="0.2">
      <c r="A368" s="56" t="s">
        <v>253</v>
      </c>
      <c r="B368" s="56"/>
      <c r="C368" s="56"/>
      <c r="D368" s="670"/>
      <c r="E368" s="670"/>
      <c r="F368" s="670"/>
      <c r="G368" s="670"/>
      <c r="H368" s="670"/>
      <c r="I368" s="670"/>
      <c r="J368" s="670"/>
      <c r="K368" s="670"/>
      <c r="L368" s="670"/>
      <c r="M368" s="661" t="s">
        <v>497</v>
      </c>
      <c r="N368" s="661"/>
      <c r="O368" s="661"/>
      <c r="P368" s="661"/>
      <c r="Q368" s="661"/>
      <c r="R368" s="661"/>
      <c r="S368" s="661"/>
      <c r="T368" s="661"/>
      <c r="U368" s="661"/>
      <c r="V368" s="661"/>
      <c r="W368" s="661"/>
      <c r="X368" s="661"/>
      <c r="Y368" s="661" t="s">
        <v>499</v>
      </c>
      <c r="Z368" s="661"/>
      <c r="AA368" s="661"/>
      <c r="AB368" s="661"/>
      <c r="AC368" s="661"/>
      <c r="AD368" s="661"/>
      <c r="AE368" s="661"/>
      <c r="AF368" s="661"/>
      <c r="AG368" s="661"/>
      <c r="AH368" s="661"/>
      <c r="AI368" s="185">
        <v>30</v>
      </c>
      <c r="AJ368" s="69"/>
      <c r="AK368" s="48"/>
      <c r="AL368" s="48"/>
      <c r="AM368" s="45"/>
      <c r="AN368" s="45"/>
      <c r="AO368" s="45"/>
      <c r="AP368" s="45"/>
      <c r="AQ368" s="45"/>
      <c r="AR368" s="45"/>
      <c r="AS368" s="45"/>
      <c r="AT368" s="45"/>
    </row>
    <row r="369" spans="1:46" s="4" customFormat="1" ht="12" customHeight="1" x14ac:dyDescent="0.2">
      <c r="A369" s="59" t="s">
        <v>254</v>
      </c>
      <c r="B369" s="59"/>
      <c r="C369" s="59"/>
      <c r="D369" s="700" t="s">
        <v>498</v>
      </c>
      <c r="E369" s="700"/>
      <c r="F369" s="700"/>
      <c r="G369" s="700"/>
      <c r="H369" s="700"/>
      <c r="I369" s="700"/>
      <c r="J369" s="700"/>
      <c r="K369" s="700"/>
      <c r="L369" s="700"/>
      <c r="M369" s="59" t="s">
        <v>498</v>
      </c>
      <c r="N369" s="59"/>
      <c r="O369" s="59"/>
      <c r="P369" s="59"/>
      <c r="Q369" s="59"/>
      <c r="R369" s="59"/>
      <c r="S369" s="59"/>
      <c r="T369" s="59"/>
      <c r="U369" s="59"/>
      <c r="V369" s="59"/>
      <c r="W369" s="59"/>
      <c r="X369" s="59"/>
      <c r="Y369" s="675" t="s">
        <v>241</v>
      </c>
      <c r="Z369" s="675"/>
      <c r="AA369" s="675"/>
      <c r="AB369" s="675"/>
      <c r="AC369" s="675"/>
      <c r="AD369" s="675"/>
      <c r="AE369" s="675"/>
      <c r="AF369" s="675"/>
      <c r="AG369" s="675"/>
      <c r="AH369" s="675"/>
      <c r="AI369" s="186">
        <v>150</v>
      </c>
      <c r="AJ369" s="69"/>
      <c r="AK369" s="48"/>
      <c r="AL369" s="48"/>
      <c r="AM369" s="45"/>
      <c r="AN369" s="45"/>
      <c r="AO369" s="45"/>
      <c r="AP369" s="45"/>
      <c r="AQ369" s="45"/>
      <c r="AR369" s="45"/>
      <c r="AS369" s="45"/>
      <c r="AT369" s="45"/>
    </row>
    <row r="370" spans="1:46" s="4" customFormat="1" ht="14.25" customHeight="1" x14ac:dyDescent="0.2">
      <c r="T370" s="6"/>
      <c r="AI370" s="47"/>
      <c r="AJ370" s="47"/>
      <c r="AK370" s="109"/>
      <c r="AL370" s="109"/>
      <c r="AM370" s="45"/>
      <c r="AN370" s="45"/>
      <c r="AO370" s="45"/>
      <c r="AP370" s="45"/>
      <c r="AQ370" s="45"/>
      <c r="AR370" s="45"/>
      <c r="AS370" s="45"/>
      <c r="AT370" s="45"/>
    </row>
    <row r="371" spans="1:46" s="4" customFormat="1" ht="14.25" customHeight="1" x14ac:dyDescent="0.2">
      <c r="T371" s="6"/>
      <c r="AI371" s="47"/>
      <c r="AJ371" s="47"/>
      <c r="AK371" s="109"/>
      <c r="AL371" s="109"/>
      <c r="AM371" s="45"/>
      <c r="AN371" s="45"/>
      <c r="AO371" s="45"/>
      <c r="AP371" s="45"/>
      <c r="AQ371" s="45"/>
      <c r="AR371" s="45"/>
      <c r="AS371" s="45"/>
      <c r="AT371" s="45"/>
    </row>
    <row r="372" spans="1:46" s="4" customFormat="1" ht="14.25" customHeight="1" x14ac:dyDescent="0.2">
      <c r="T372" s="6"/>
      <c r="AI372" s="47"/>
      <c r="AJ372" s="47"/>
      <c r="AK372" s="109"/>
      <c r="AL372" s="109"/>
      <c r="AM372" s="45"/>
      <c r="AN372" s="45"/>
      <c r="AO372" s="45"/>
      <c r="AP372" s="45"/>
      <c r="AQ372" s="45"/>
      <c r="AR372" s="45"/>
      <c r="AS372" s="45"/>
      <c r="AT372" s="45"/>
    </row>
    <row r="373" spans="1:46" s="214" customFormat="1" ht="14.25" customHeight="1" x14ac:dyDescent="0.2">
      <c r="A373" s="4"/>
      <c r="B373" s="4"/>
      <c r="C373" s="4"/>
      <c r="D373" s="4"/>
      <c r="E373" s="4"/>
      <c r="F373" s="4"/>
      <c r="G373" s="4"/>
      <c r="H373" s="4"/>
      <c r="I373" s="4"/>
      <c r="J373" s="4"/>
      <c r="K373" s="4"/>
      <c r="L373" s="4"/>
      <c r="M373" s="4"/>
      <c r="N373" s="4"/>
      <c r="O373" s="4"/>
      <c r="P373" s="4"/>
      <c r="Q373" s="4"/>
      <c r="R373" s="4"/>
      <c r="S373" s="4"/>
      <c r="T373" s="6"/>
      <c r="U373" s="4"/>
      <c r="V373" s="4"/>
      <c r="W373" s="4"/>
      <c r="X373" s="4"/>
      <c r="Y373" s="4"/>
      <c r="Z373" s="4"/>
      <c r="AA373" s="4"/>
      <c r="AB373" s="4"/>
      <c r="AC373" s="4"/>
      <c r="AD373" s="4"/>
      <c r="AE373" s="4"/>
      <c r="AF373" s="4"/>
      <c r="AG373" s="4"/>
      <c r="AH373" s="4"/>
      <c r="AI373" s="47"/>
      <c r="AJ373" s="47"/>
      <c r="AK373" s="109"/>
      <c r="AL373" s="109"/>
      <c r="AM373" s="45"/>
      <c r="AN373" s="45"/>
      <c r="AO373" s="45"/>
      <c r="AP373" s="45"/>
      <c r="AQ373" s="45"/>
      <c r="AR373" s="45"/>
      <c r="AS373" s="45"/>
      <c r="AT373" s="45"/>
    </row>
    <row r="374" spans="1:46" s="215" customFormat="1" ht="14.25" customHeight="1" x14ac:dyDescent="0.25">
      <c r="A374" s="4"/>
      <c r="B374" s="4"/>
      <c r="C374" s="4"/>
      <c r="D374" s="4"/>
      <c r="E374" s="4"/>
      <c r="F374" s="4"/>
      <c r="G374" s="4"/>
      <c r="H374" s="4"/>
      <c r="I374" s="4"/>
      <c r="J374" s="4"/>
      <c r="K374" s="4"/>
      <c r="L374" s="4"/>
      <c r="M374" s="4"/>
      <c r="N374" s="4"/>
      <c r="O374" s="4"/>
      <c r="P374" s="4"/>
      <c r="Q374" s="4"/>
      <c r="R374" s="4"/>
      <c r="S374" s="4"/>
      <c r="T374" s="6"/>
      <c r="U374" s="4"/>
      <c r="V374" s="4"/>
      <c r="W374" s="4"/>
      <c r="X374" s="4"/>
      <c r="Y374" s="4"/>
      <c r="Z374" s="4"/>
      <c r="AA374" s="4"/>
      <c r="AB374" s="4"/>
      <c r="AC374" s="4"/>
      <c r="AD374" s="4"/>
      <c r="AE374" s="4"/>
      <c r="AF374" s="4"/>
      <c r="AG374" s="4"/>
      <c r="AH374" s="4"/>
      <c r="AI374" s="47"/>
      <c r="AJ374" s="47"/>
      <c r="AK374" s="109"/>
      <c r="AL374" s="109"/>
      <c r="AM374" s="45"/>
      <c r="AN374" s="45"/>
      <c r="AO374" s="45"/>
      <c r="AP374" s="45"/>
      <c r="AQ374" s="45"/>
      <c r="AR374" s="45"/>
      <c r="AS374" s="45"/>
      <c r="AT374" s="45"/>
    </row>
    <row r="375" spans="1:46" s="4" customFormat="1" ht="14.25" customHeight="1" x14ac:dyDescent="0.2">
      <c r="T375" s="6"/>
      <c r="AI375" s="47"/>
      <c r="AJ375" s="47"/>
      <c r="AK375" s="109"/>
      <c r="AL375" s="109"/>
      <c r="AM375" s="45"/>
      <c r="AN375" s="45"/>
      <c r="AO375" s="45"/>
      <c r="AP375" s="45"/>
      <c r="AQ375" s="45"/>
      <c r="AR375" s="45"/>
      <c r="AS375" s="45"/>
      <c r="AT375" s="45"/>
    </row>
    <row r="376" spans="1:46" s="204" customFormat="1" ht="20.25" x14ac:dyDescent="0.3">
      <c r="A376" s="2" t="s">
        <v>501</v>
      </c>
      <c r="T376" s="205"/>
      <c r="Y376" s="206"/>
      <c r="Z376" s="206"/>
      <c r="AA376" s="206"/>
      <c r="AB376" s="206"/>
      <c r="AE376" s="206"/>
      <c r="AF376" s="206"/>
      <c r="AI376" s="207"/>
      <c r="AJ376" s="207"/>
      <c r="AK376" s="208"/>
      <c r="AL376" s="208"/>
      <c r="AM376" s="209"/>
      <c r="AN376" s="209"/>
      <c r="AO376" s="209"/>
      <c r="AP376" s="209"/>
      <c r="AQ376" s="209"/>
      <c r="AR376" s="209"/>
      <c r="AS376" s="209"/>
      <c r="AT376" s="209"/>
    </row>
    <row r="377" spans="1:46" s="1" customFormat="1" ht="16.5" x14ac:dyDescent="0.3">
      <c r="A377" s="28" t="s">
        <v>256</v>
      </c>
      <c r="B377" s="29"/>
      <c r="C377" s="29"/>
      <c r="D377" s="29"/>
      <c r="E377" s="29"/>
      <c r="F377" s="29"/>
      <c r="G377" s="29"/>
      <c r="H377" s="29"/>
      <c r="I377" s="29"/>
      <c r="J377" s="29"/>
      <c r="K377" s="29"/>
      <c r="L377" s="29"/>
      <c r="M377" s="29"/>
      <c r="N377" s="29"/>
      <c r="O377" s="29"/>
      <c r="P377" s="29"/>
      <c r="Q377" s="29"/>
      <c r="R377" s="29"/>
      <c r="S377" s="29"/>
      <c r="T377" s="30"/>
      <c r="U377" s="29"/>
      <c r="V377" s="29"/>
      <c r="W377" s="29"/>
      <c r="X377" s="29"/>
      <c r="Y377" s="31"/>
      <c r="Z377" s="31"/>
      <c r="AA377" s="31"/>
      <c r="AB377" s="31"/>
      <c r="AC377" s="29"/>
      <c r="AD377" s="29"/>
      <c r="AE377" s="31"/>
      <c r="AF377" s="31"/>
      <c r="AG377" s="29"/>
      <c r="AH377" s="29"/>
      <c r="AI377" s="50"/>
      <c r="AJ377" s="50"/>
      <c r="AK377" s="103"/>
      <c r="AL377" s="103"/>
      <c r="AM377" s="104"/>
      <c r="AN377" s="104"/>
      <c r="AO377" s="104"/>
      <c r="AP377" s="104"/>
      <c r="AQ377" s="104"/>
      <c r="AR377" s="104"/>
      <c r="AS377" s="104"/>
      <c r="AT377" s="104"/>
    </row>
    <row r="378" spans="1:46" s="1" customFormat="1" ht="17.25" thickBot="1" x14ac:dyDescent="0.35">
      <c r="A378" s="66" t="s">
        <v>33</v>
      </c>
      <c r="B378" s="66"/>
      <c r="C378" s="66"/>
      <c r="D378" s="66" t="s">
        <v>34</v>
      </c>
      <c r="E378" s="66"/>
      <c r="F378" s="66"/>
      <c r="G378" s="66"/>
      <c r="H378" s="66"/>
      <c r="I378" s="66"/>
      <c r="J378" s="66"/>
      <c r="K378" s="66"/>
      <c r="L378" s="66"/>
      <c r="M378" s="66" t="s">
        <v>228</v>
      </c>
      <c r="N378" s="66"/>
      <c r="O378" s="66"/>
      <c r="P378" s="66"/>
      <c r="Q378" s="66"/>
      <c r="R378" s="66"/>
      <c r="S378" s="66"/>
      <c r="T378" s="66"/>
      <c r="U378" s="66"/>
      <c r="V378" s="66"/>
      <c r="W378" s="66"/>
      <c r="X378" s="66"/>
      <c r="Y378" s="66"/>
      <c r="Z378" s="66"/>
      <c r="AA378" s="66"/>
      <c r="AB378" s="66"/>
      <c r="AC378" s="66"/>
      <c r="AD378" s="66"/>
      <c r="AE378" s="66"/>
      <c r="AF378" s="66"/>
      <c r="AG378" s="66"/>
      <c r="AH378" s="68"/>
      <c r="AI378" s="67" t="s">
        <v>35</v>
      </c>
      <c r="AJ378" s="72"/>
      <c r="AK378" s="112"/>
      <c r="AL378" s="112"/>
      <c r="AM378" s="54"/>
      <c r="AN378" s="54"/>
      <c r="AO378" s="54"/>
      <c r="AP378" s="54"/>
      <c r="AQ378" s="54"/>
      <c r="AR378" s="54"/>
      <c r="AS378" s="54"/>
      <c r="AT378" s="54"/>
    </row>
    <row r="379" spans="1:46" s="4" customFormat="1" ht="12" customHeight="1" x14ac:dyDescent="0.2">
      <c r="A379" s="63" t="s">
        <v>255</v>
      </c>
      <c r="B379" s="63"/>
      <c r="C379" s="63"/>
      <c r="D379" s="670" t="s">
        <v>269</v>
      </c>
      <c r="E379" s="670"/>
      <c r="F379" s="670"/>
      <c r="G379" s="670"/>
      <c r="H379" s="670"/>
      <c r="I379" s="670"/>
      <c r="J379" s="670"/>
      <c r="K379" s="670"/>
      <c r="L379" s="670"/>
      <c r="M379" s="63" t="s">
        <v>261</v>
      </c>
      <c r="N379" s="63"/>
      <c r="O379" s="63"/>
      <c r="P379" s="63"/>
      <c r="Q379" s="63"/>
      <c r="R379" s="63"/>
      <c r="S379" s="63"/>
      <c r="T379" s="63"/>
      <c r="U379" s="63"/>
      <c r="V379" s="63"/>
      <c r="W379" s="63"/>
      <c r="X379" s="63"/>
      <c r="Y379" s="63"/>
      <c r="Z379" s="63"/>
      <c r="AA379" s="63"/>
      <c r="AB379" s="63"/>
      <c r="AC379" s="63"/>
      <c r="AD379" s="63"/>
      <c r="AE379" s="63"/>
      <c r="AF379" s="63"/>
      <c r="AG379" s="63"/>
      <c r="AH379" s="63"/>
      <c r="AI379" s="65">
        <v>75</v>
      </c>
      <c r="AJ379" s="69"/>
      <c r="AK379" s="48"/>
      <c r="AL379" s="48"/>
      <c r="AM379" s="45"/>
      <c r="AN379" s="45"/>
      <c r="AO379" s="45"/>
      <c r="AP379" s="45"/>
      <c r="AQ379" s="45"/>
      <c r="AR379" s="45"/>
      <c r="AS379" s="45"/>
      <c r="AT379" s="45"/>
    </row>
    <row r="380" spans="1:46" s="4" customFormat="1" ht="12" x14ac:dyDescent="0.2">
      <c r="A380" s="55" t="s">
        <v>274</v>
      </c>
      <c r="B380" s="55"/>
      <c r="C380" s="55"/>
      <c r="D380" s="667"/>
      <c r="E380" s="667"/>
      <c r="F380" s="667"/>
      <c r="G380" s="667"/>
      <c r="H380" s="667"/>
      <c r="I380" s="667"/>
      <c r="J380" s="667"/>
      <c r="K380" s="667"/>
      <c r="L380" s="667"/>
      <c r="M380" s="55" t="s">
        <v>262</v>
      </c>
      <c r="N380" s="55"/>
      <c r="O380" s="55"/>
      <c r="P380" s="55"/>
      <c r="Q380" s="55"/>
      <c r="R380" s="55"/>
      <c r="S380" s="55"/>
      <c r="T380" s="55"/>
      <c r="U380" s="55"/>
      <c r="V380" s="55"/>
      <c r="W380" s="55"/>
      <c r="X380" s="55"/>
      <c r="Y380" s="55"/>
      <c r="Z380" s="55"/>
      <c r="AA380" s="55"/>
      <c r="AB380" s="55"/>
      <c r="AC380" s="55"/>
      <c r="AD380" s="55"/>
      <c r="AE380" s="55"/>
      <c r="AF380" s="55"/>
      <c r="AG380" s="55"/>
      <c r="AH380" s="55"/>
      <c r="AI380" s="57">
        <v>125</v>
      </c>
      <c r="AJ380" s="69"/>
      <c r="AK380" s="48"/>
      <c r="AL380" s="48"/>
      <c r="AM380" s="45"/>
      <c r="AN380" s="45"/>
      <c r="AO380" s="45"/>
      <c r="AP380" s="45"/>
      <c r="AQ380" s="45"/>
      <c r="AR380" s="45"/>
      <c r="AS380" s="45"/>
      <c r="AT380" s="45"/>
    </row>
    <row r="381" spans="1:46" s="4" customFormat="1" ht="12" x14ac:dyDescent="0.2">
      <c r="A381" s="55" t="s">
        <v>275</v>
      </c>
      <c r="B381" s="55"/>
      <c r="C381" s="55"/>
      <c r="D381" s="667"/>
      <c r="E381" s="667"/>
      <c r="F381" s="667"/>
      <c r="G381" s="667"/>
      <c r="H381" s="667"/>
      <c r="I381" s="667"/>
      <c r="J381" s="667"/>
      <c r="K381" s="667"/>
      <c r="L381" s="667"/>
      <c r="M381" s="55" t="s">
        <v>263</v>
      </c>
      <c r="N381" s="55"/>
      <c r="O381" s="55"/>
      <c r="P381" s="55"/>
      <c r="Q381" s="55"/>
      <c r="R381" s="55"/>
      <c r="S381" s="55"/>
      <c r="T381" s="55"/>
      <c r="U381" s="55"/>
      <c r="V381" s="55"/>
      <c r="W381" s="55"/>
      <c r="X381" s="55"/>
      <c r="Y381" s="55"/>
      <c r="Z381" s="55"/>
      <c r="AA381" s="55"/>
      <c r="AB381" s="55"/>
      <c r="AC381" s="55"/>
      <c r="AD381" s="55"/>
      <c r="AE381" s="55"/>
      <c r="AF381" s="55"/>
      <c r="AG381" s="55"/>
      <c r="AH381" s="55"/>
      <c r="AI381" s="57">
        <v>200</v>
      </c>
      <c r="AJ381" s="69"/>
      <c r="AK381" s="48"/>
      <c r="AL381" s="48"/>
      <c r="AM381" s="45"/>
      <c r="AN381" s="45"/>
      <c r="AO381" s="45"/>
      <c r="AP381" s="45"/>
      <c r="AQ381" s="45"/>
      <c r="AR381" s="45"/>
      <c r="AS381" s="45"/>
      <c r="AT381" s="45"/>
    </row>
    <row r="382" spans="1:46" s="4" customFormat="1" ht="12" x14ac:dyDescent="0.2">
      <c r="A382" s="55" t="s">
        <v>276</v>
      </c>
      <c r="B382" s="55"/>
      <c r="C382" s="55"/>
      <c r="D382" s="667"/>
      <c r="E382" s="667"/>
      <c r="F382" s="667"/>
      <c r="G382" s="667"/>
      <c r="H382" s="667"/>
      <c r="I382" s="667"/>
      <c r="J382" s="667"/>
      <c r="K382" s="667"/>
      <c r="L382" s="667"/>
      <c r="M382" s="55" t="s">
        <v>264</v>
      </c>
      <c r="N382" s="55"/>
      <c r="O382" s="55"/>
      <c r="P382" s="55"/>
      <c r="Q382" s="55"/>
      <c r="R382" s="55"/>
      <c r="S382" s="55"/>
      <c r="T382" s="55"/>
      <c r="U382" s="55"/>
      <c r="V382" s="55"/>
      <c r="W382" s="55"/>
      <c r="X382" s="55"/>
      <c r="Y382" s="55"/>
      <c r="Z382" s="55"/>
      <c r="AA382" s="55"/>
      <c r="AB382" s="55"/>
      <c r="AC382" s="55"/>
      <c r="AD382" s="55"/>
      <c r="AE382" s="55"/>
      <c r="AF382" s="55"/>
      <c r="AG382" s="55"/>
      <c r="AH382" s="55"/>
      <c r="AI382" s="57">
        <v>225</v>
      </c>
      <c r="AJ382" s="69"/>
      <c r="AK382" s="48"/>
      <c r="AL382" s="48"/>
      <c r="AM382" s="45"/>
      <c r="AN382" s="45"/>
      <c r="AO382" s="45"/>
      <c r="AP382" s="45"/>
      <c r="AQ382" s="45"/>
      <c r="AR382" s="45"/>
      <c r="AS382" s="45"/>
      <c r="AT382" s="45"/>
    </row>
    <row r="383" spans="1:46" s="4" customFormat="1" ht="12" x14ac:dyDescent="0.2">
      <c r="A383" s="55" t="s">
        <v>277</v>
      </c>
      <c r="B383" s="55"/>
      <c r="C383" s="55"/>
      <c r="D383" s="667"/>
      <c r="E383" s="667"/>
      <c r="F383" s="667"/>
      <c r="G383" s="667"/>
      <c r="H383" s="667"/>
      <c r="I383" s="667"/>
      <c r="J383" s="667"/>
      <c r="K383" s="667"/>
      <c r="L383" s="667"/>
      <c r="M383" s="55" t="s">
        <v>265</v>
      </c>
      <c r="N383" s="55"/>
      <c r="O383" s="55"/>
      <c r="P383" s="55"/>
      <c r="Q383" s="55"/>
      <c r="R383" s="55"/>
      <c r="S383" s="55"/>
      <c r="T383" s="55"/>
      <c r="U383" s="55"/>
      <c r="V383" s="55"/>
      <c r="W383" s="55"/>
      <c r="X383" s="55"/>
      <c r="Y383" s="55"/>
      <c r="Z383" s="55"/>
      <c r="AA383" s="55"/>
      <c r="AB383" s="55"/>
      <c r="AC383" s="55"/>
      <c r="AD383" s="55"/>
      <c r="AE383" s="55"/>
      <c r="AF383" s="55"/>
      <c r="AG383" s="55"/>
      <c r="AH383" s="55"/>
      <c r="AI383" s="57">
        <v>75</v>
      </c>
      <c r="AJ383" s="69"/>
      <c r="AK383" s="48"/>
      <c r="AL383" s="48"/>
      <c r="AM383" s="45"/>
      <c r="AN383" s="45"/>
      <c r="AO383" s="45"/>
      <c r="AP383" s="45"/>
      <c r="AQ383" s="45"/>
      <c r="AR383" s="45"/>
      <c r="AS383" s="45"/>
      <c r="AT383" s="45"/>
    </row>
    <row r="384" spans="1:46" s="4" customFormat="1" ht="12" x14ac:dyDescent="0.2">
      <c r="A384" s="55" t="s">
        <v>278</v>
      </c>
      <c r="B384" s="55"/>
      <c r="C384" s="55"/>
      <c r="D384" s="667"/>
      <c r="E384" s="667"/>
      <c r="F384" s="667"/>
      <c r="G384" s="667"/>
      <c r="H384" s="667"/>
      <c r="I384" s="667"/>
      <c r="J384" s="667"/>
      <c r="K384" s="667"/>
      <c r="L384" s="667"/>
      <c r="M384" s="55" t="s">
        <v>266</v>
      </c>
      <c r="N384" s="55"/>
      <c r="O384" s="55"/>
      <c r="P384" s="55"/>
      <c r="Q384" s="55"/>
      <c r="R384" s="55"/>
      <c r="S384" s="55"/>
      <c r="T384" s="55"/>
      <c r="U384" s="55"/>
      <c r="V384" s="55"/>
      <c r="W384" s="55"/>
      <c r="X384" s="55"/>
      <c r="Y384" s="55"/>
      <c r="Z384" s="55"/>
      <c r="AA384" s="55"/>
      <c r="AB384" s="55"/>
      <c r="AC384" s="55"/>
      <c r="AD384" s="55"/>
      <c r="AE384" s="55"/>
      <c r="AF384" s="55"/>
      <c r="AG384" s="55"/>
      <c r="AH384" s="55"/>
      <c r="AI384" s="57">
        <v>125</v>
      </c>
      <c r="AJ384" s="69"/>
      <c r="AK384" s="48"/>
      <c r="AL384" s="48"/>
      <c r="AM384" s="45"/>
      <c r="AN384" s="45"/>
      <c r="AO384" s="45"/>
      <c r="AP384" s="45"/>
      <c r="AQ384" s="45"/>
      <c r="AR384" s="45"/>
      <c r="AS384" s="45"/>
      <c r="AT384" s="45"/>
    </row>
    <row r="385" spans="1:46" s="4" customFormat="1" ht="12" x14ac:dyDescent="0.2">
      <c r="A385" s="55" t="s">
        <v>279</v>
      </c>
      <c r="B385" s="55"/>
      <c r="C385" s="55"/>
      <c r="D385" s="667"/>
      <c r="E385" s="667"/>
      <c r="F385" s="667"/>
      <c r="G385" s="667"/>
      <c r="H385" s="667"/>
      <c r="I385" s="667"/>
      <c r="J385" s="667"/>
      <c r="K385" s="667"/>
      <c r="L385" s="667"/>
      <c r="M385" s="55" t="s">
        <v>267</v>
      </c>
      <c r="N385" s="55"/>
      <c r="O385" s="55"/>
      <c r="P385" s="55"/>
      <c r="Q385" s="55"/>
      <c r="R385" s="55"/>
      <c r="S385" s="55"/>
      <c r="T385" s="55"/>
      <c r="U385" s="55"/>
      <c r="V385" s="55"/>
      <c r="W385" s="55"/>
      <c r="X385" s="55"/>
      <c r="Y385" s="55"/>
      <c r="Z385" s="55"/>
      <c r="AA385" s="55"/>
      <c r="AB385" s="55"/>
      <c r="AC385" s="55"/>
      <c r="AD385" s="55"/>
      <c r="AE385" s="55"/>
      <c r="AF385" s="55"/>
      <c r="AG385" s="55"/>
      <c r="AH385" s="55"/>
      <c r="AI385" s="57">
        <v>200</v>
      </c>
      <c r="AJ385" s="69"/>
      <c r="AK385" s="48"/>
      <c r="AL385" s="48"/>
      <c r="AM385" s="45"/>
      <c r="AN385" s="45"/>
      <c r="AO385" s="45"/>
      <c r="AP385" s="45"/>
      <c r="AQ385" s="45"/>
      <c r="AR385" s="45"/>
      <c r="AS385" s="45"/>
      <c r="AT385" s="45"/>
    </row>
    <row r="386" spans="1:46" s="4" customFormat="1" ht="12" x14ac:dyDescent="0.2">
      <c r="A386" s="55" t="s">
        <v>280</v>
      </c>
      <c r="B386" s="55"/>
      <c r="C386" s="55"/>
      <c r="D386" s="667"/>
      <c r="E386" s="667"/>
      <c r="F386" s="667"/>
      <c r="G386" s="667"/>
      <c r="H386" s="667"/>
      <c r="I386" s="667"/>
      <c r="J386" s="667"/>
      <c r="K386" s="667"/>
      <c r="L386" s="667"/>
      <c r="M386" s="55" t="s">
        <v>268</v>
      </c>
      <c r="N386" s="55"/>
      <c r="O386" s="55"/>
      <c r="P386" s="55"/>
      <c r="Q386" s="55"/>
      <c r="R386" s="55"/>
      <c r="S386" s="55"/>
      <c r="T386" s="55"/>
      <c r="U386" s="55"/>
      <c r="V386" s="55"/>
      <c r="W386" s="55"/>
      <c r="X386" s="55"/>
      <c r="Y386" s="55"/>
      <c r="Z386" s="55"/>
      <c r="AA386" s="55"/>
      <c r="AB386" s="55"/>
      <c r="AC386" s="55"/>
      <c r="AD386" s="55"/>
      <c r="AE386" s="55"/>
      <c r="AF386" s="55"/>
      <c r="AG386" s="55"/>
      <c r="AH386" s="55"/>
      <c r="AI386" s="57">
        <v>225</v>
      </c>
      <c r="AJ386" s="69"/>
      <c r="AK386" s="48"/>
      <c r="AL386" s="48"/>
      <c r="AM386" s="45"/>
      <c r="AN386" s="45"/>
      <c r="AO386" s="45"/>
      <c r="AP386" s="45"/>
      <c r="AQ386" s="45"/>
      <c r="AR386" s="45"/>
      <c r="AS386" s="45"/>
      <c r="AT386" s="45"/>
    </row>
    <row r="387" spans="1:46" s="214" customFormat="1" ht="12" customHeight="1" x14ac:dyDescent="0.2">
      <c r="A387" s="55" t="s">
        <v>281</v>
      </c>
      <c r="B387" s="55"/>
      <c r="C387" s="55"/>
      <c r="D387" s="667" t="s">
        <v>271</v>
      </c>
      <c r="E387" s="667"/>
      <c r="F387" s="667"/>
      <c r="G387" s="667"/>
      <c r="H387" s="667"/>
      <c r="I387" s="667"/>
      <c r="J387" s="667"/>
      <c r="K387" s="667"/>
      <c r="L387" s="667"/>
      <c r="M387" s="55" t="s">
        <v>261</v>
      </c>
      <c r="N387" s="55"/>
      <c r="O387" s="55"/>
      <c r="P387" s="55"/>
      <c r="Q387" s="55"/>
      <c r="R387" s="55"/>
      <c r="S387" s="55"/>
      <c r="T387" s="55"/>
      <c r="U387" s="55"/>
      <c r="V387" s="55"/>
      <c r="W387" s="55"/>
      <c r="X387" s="55"/>
      <c r="Y387" s="55"/>
      <c r="Z387" s="55"/>
      <c r="AA387" s="55"/>
      <c r="AB387" s="55"/>
      <c r="AC387" s="55"/>
      <c r="AD387" s="55"/>
      <c r="AE387" s="55"/>
      <c r="AF387" s="55"/>
      <c r="AG387" s="55"/>
      <c r="AH387" s="55"/>
      <c r="AI387" s="57">
        <v>100</v>
      </c>
      <c r="AJ387" s="69"/>
      <c r="AK387" s="48"/>
      <c r="AL387" s="48"/>
      <c r="AM387" s="45"/>
      <c r="AN387" s="45"/>
      <c r="AO387" s="45"/>
      <c r="AP387" s="45"/>
      <c r="AQ387" s="45"/>
      <c r="AR387" s="45"/>
      <c r="AS387" s="45"/>
      <c r="AT387" s="45"/>
    </row>
    <row r="388" spans="1:46" s="215" customFormat="1" ht="13.5" x14ac:dyDescent="0.25">
      <c r="A388" s="55" t="s">
        <v>282</v>
      </c>
      <c r="B388" s="55"/>
      <c r="C388" s="55"/>
      <c r="D388" s="667"/>
      <c r="E388" s="667"/>
      <c r="F388" s="667"/>
      <c r="G388" s="667"/>
      <c r="H388" s="667"/>
      <c r="I388" s="667"/>
      <c r="J388" s="667"/>
      <c r="K388" s="667"/>
      <c r="L388" s="667"/>
      <c r="M388" s="55" t="s">
        <v>262</v>
      </c>
      <c r="N388" s="55"/>
      <c r="O388" s="55"/>
      <c r="P388" s="55"/>
      <c r="Q388" s="55"/>
      <c r="R388" s="55"/>
      <c r="S388" s="55"/>
      <c r="T388" s="55"/>
      <c r="U388" s="55"/>
      <c r="V388" s="55"/>
      <c r="W388" s="55"/>
      <c r="X388" s="55"/>
      <c r="Y388" s="55"/>
      <c r="Z388" s="55"/>
      <c r="AA388" s="55"/>
      <c r="AB388" s="55"/>
      <c r="AC388" s="55"/>
      <c r="AD388" s="55"/>
      <c r="AE388" s="55"/>
      <c r="AF388" s="55"/>
      <c r="AG388" s="55"/>
      <c r="AH388" s="55"/>
      <c r="AI388" s="57">
        <v>175</v>
      </c>
      <c r="AJ388" s="69"/>
      <c r="AK388" s="48"/>
      <c r="AL388" s="48"/>
      <c r="AM388" s="45"/>
      <c r="AN388" s="45"/>
      <c r="AO388" s="45"/>
      <c r="AP388" s="45"/>
      <c r="AQ388" s="45"/>
      <c r="AR388" s="45"/>
      <c r="AS388" s="45"/>
      <c r="AT388" s="45"/>
    </row>
    <row r="389" spans="1:46" s="4" customFormat="1" ht="12" customHeight="1" x14ac:dyDescent="0.2">
      <c r="A389" s="55" t="s">
        <v>283</v>
      </c>
      <c r="B389" s="55"/>
      <c r="C389" s="55"/>
      <c r="D389" s="667"/>
      <c r="E389" s="667"/>
      <c r="F389" s="667"/>
      <c r="G389" s="667"/>
      <c r="H389" s="667"/>
      <c r="I389" s="667"/>
      <c r="J389" s="667"/>
      <c r="K389" s="667"/>
      <c r="L389" s="667"/>
      <c r="M389" s="55" t="s">
        <v>263</v>
      </c>
      <c r="N389" s="55"/>
      <c r="O389" s="55"/>
      <c r="P389" s="55"/>
      <c r="Q389" s="55"/>
      <c r="R389" s="55"/>
      <c r="S389" s="55"/>
      <c r="T389" s="55"/>
      <c r="U389" s="55"/>
      <c r="V389" s="55"/>
      <c r="W389" s="55"/>
      <c r="X389" s="55"/>
      <c r="Y389" s="55"/>
      <c r="Z389" s="55"/>
      <c r="AA389" s="55"/>
      <c r="AB389" s="55"/>
      <c r="AC389" s="55"/>
      <c r="AD389" s="55"/>
      <c r="AE389" s="55"/>
      <c r="AF389" s="55"/>
      <c r="AG389" s="55"/>
      <c r="AH389" s="55"/>
      <c r="AI389" s="57">
        <v>250</v>
      </c>
      <c r="AJ389" s="69"/>
      <c r="AK389" s="48"/>
      <c r="AL389" s="48"/>
      <c r="AM389" s="45"/>
      <c r="AN389" s="45"/>
      <c r="AO389" s="45"/>
      <c r="AP389" s="45"/>
      <c r="AQ389" s="45"/>
      <c r="AR389" s="45"/>
      <c r="AS389" s="45"/>
      <c r="AT389" s="45"/>
    </row>
    <row r="390" spans="1:46" s="4" customFormat="1" ht="12" x14ac:dyDescent="0.2">
      <c r="A390" s="55" t="s">
        <v>284</v>
      </c>
      <c r="B390" s="55"/>
      <c r="C390" s="55"/>
      <c r="D390" s="667"/>
      <c r="E390" s="667"/>
      <c r="F390" s="667"/>
      <c r="G390" s="667"/>
      <c r="H390" s="667"/>
      <c r="I390" s="667"/>
      <c r="J390" s="667"/>
      <c r="K390" s="667"/>
      <c r="L390" s="667"/>
      <c r="M390" s="55" t="s">
        <v>264</v>
      </c>
      <c r="N390" s="55"/>
      <c r="O390" s="55"/>
      <c r="P390" s="55"/>
      <c r="Q390" s="55"/>
      <c r="R390" s="55"/>
      <c r="S390" s="55"/>
      <c r="T390" s="55"/>
      <c r="U390" s="55"/>
      <c r="V390" s="55"/>
      <c r="W390" s="55"/>
      <c r="X390" s="55"/>
      <c r="Y390" s="55"/>
      <c r="Z390" s="55"/>
      <c r="AA390" s="55"/>
      <c r="AB390" s="55"/>
      <c r="AC390" s="55"/>
      <c r="AD390" s="55"/>
      <c r="AE390" s="55"/>
      <c r="AF390" s="55"/>
      <c r="AG390" s="55"/>
      <c r="AH390" s="55"/>
      <c r="AI390" s="57">
        <v>350</v>
      </c>
      <c r="AJ390" s="69"/>
      <c r="AK390" s="48"/>
      <c r="AL390" s="48"/>
      <c r="AM390" s="45"/>
      <c r="AN390" s="45"/>
      <c r="AO390" s="45"/>
      <c r="AP390" s="45"/>
      <c r="AQ390" s="45"/>
      <c r="AR390" s="45"/>
      <c r="AS390" s="45"/>
      <c r="AT390" s="45"/>
    </row>
    <row r="391" spans="1:46" s="4" customFormat="1" ht="12" x14ac:dyDescent="0.2">
      <c r="A391" s="55" t="s">
        <v>285</v>
      </c>
      <c r="B391" s="55"/>
      <c r="C391" s="55"/>
      <c r="D391" s="667"/>
      <c r="E391" s="667"/>
      <c r="F391" s="667"/>
      <c r="G391" s="667"/>
      <c r="H391" s="667"/>
      <c r="I391" s="667"/>
      <c r="J391" s="667"/>
      <c r="K391" s="667"/>
      <c r="L391" s="667"/>
      <c r="M391" s="55" t="s">
        <v>265</v>
      </c>
      <c r="N391" s="55"/>
      <c r="O391" s="55"/>
      <c r="P391" s="55"/>
      <c r="Q391" s="55"/>
      <c r="R391" s="55"/>
      <c r="S391" s="55"/>
      <c r="T391" s="55"/>
      <c r="U391" s="55"/>
      <c r="V391" s="55"/>
      <c r="W391" s="55"/>
      <c r="X391" s="55"/>
      <c r="Y391" s="55"/>
      <c r="Z391" s="55"/>
      <c r="AA391" s="55"/>
      <c r="AB391" s="55"/>
      <c r="AC391" s="55"/>
      <c r="AD391" s="55"/>
      <c r="AE391" s="55"/>
      <c r="AF391" s="55"/>
      <c r="AG391" s="55"/>
      <c r="AH391" s="55"/>
      <c r="AI391" s="57">
        <v>100</v>
      </c>
      <c r="AJ391" s="69"/>
      <c r="AK391" s="48"/>
      <c r="AL391" s="48"/>
      <c r="AM391" s="45"/>
      <c r="AN391" s="45"/>
      <c r="AO391" s="45"/>
      <c r="AP391" s="45"/>
      <c r="AQ391" s="45"/>
      <c r="AR391" s="45"/>
      <c r="AS391" s="45"/>
      <c r="AT391" s="45"/>
    </row>
    <row r="392" spans="1:46" s="214" customFormat="1" ht="12" x14ac:dyDescent="0.2">
      <c r="A392" s="55" t="s">
        <v>286</v>
      </c>
      <c r="B392" s="55"/>
      <c r="C392" s="55"/>
      <c r="D392" s="667"/>
      <c r="E392" s="667"/>
      <c r="F392" s="667"/>
      <c r="G392" s="667"/>
      <c r="H392" s="667"/>
      <c r="I392" s="667"/>
      <c r="J392" s="667"/>
      <c r="K392" s="667"/>
      <c r="L392" s="667"/>
      <c r="M392" s="55" t="s">
        <v>266</v>
      </c>
      <c r="N392" s="55"/>
      <c r="O392" s="55"/>
      <c r="P392" s="55"/>
      <c r="Q392" s="55"/>
      <c r="R392" s="55"/>
      <c r="S392" s="55"/>
      <c r="T392" s="55"/>
      <c r="U392" s="55"/>
      <c r="V392" s="55"/>
      <c r="W392" s="55"/>
      <c r="X392" s="55"/>
      <c r="Y392" s="55"/>
      <c r="Z392" s="55"/>
      <c r="AA392" s="55"/>
      <c r="AB392" s="55"/>
      <c r="AC392" s="55"/>
      <c r="AD392" s="55"/>
      <c r="AE392" s="55"/>
      <c r="AF392" s="55"/>
      <c r="AG392" s="55"/>
      <c r="AH392" s="55"/>
      <c r="AI392" s="57">
        <v>175</v>
      </c>
      <c r="AJ392" s="69"/>
      <c r="AK392" s="48"/>
      <c r="AL392" s="48"/>
      <c r="AM392" s="45"/>
      <c r="AN392" s="45"/>
      <c r="AO392" s="45"/>
      <c r="AP392" s="45"/>
      <c r="AQ392" s="45"/>
      <c r="AR392" s="45"/>
      <c r="AS392" s="45"/>
      <c r="AT392" s="45"/>
    </row>
    <row r="393" spans="1:46" s="215" customFormat="1" ht="13.5" x14ac:dyDescent="0.25">
      <c r="A393" s="55" t="s">
        <v>287</v>
      </c>
      <c r="B393" s="55"/>
      <c r="C393" s="55"/>
      <c r="D393" s="667"/>
      <c r="E393" s="667"/>
      <c r="F393" s="667"/>
      <c r="G393" s="667"/>
      <c r="H393" s="667"/>
      <c r="I393" s="667"/>
      <c r="J393" s="667"/>
      <c r="K393" s="667"/>
      <c r="L393" s="667"/>
      <c r="M393" s="55" t="s">
        <v>267</v>
      </c>
      <c r="N393" s="55"/>
      <c r="O393" s="55"/>
      <c r="P393" s="55"/>
      <c r="Q393" s="55"/>
      <c r="R393" s="55"/>
      <c r="S393" s="55"/>
      <c r="T393" s="55"/>
      <c r="U393" s="55"/>
      <c r="V393" s="55"/>
      <c r="W393" s="55"/>
      <c r="X393" s="55"/>
      <c r="Y393" s="55"/>
      <c r="Z393" s="55"/>
      <c r="AA393" s="55"/>
      <c r="AB393" s="55"/>
      <c r="AC393" s="55"/>
      <c r="AD393" s="55"/>
      <c r="AE393" s="55"/>
      <c r="AF393" s="55"/>
      <c r="AG393" s="55"/>
      <c r="AH393" s="55"/>
      <c r="AI393" s="57">
        <v>250</v>
      </c>
      <c r="AJ393" s="69"/>
      <c r="AK393" s="48"/>
      <c r="AL393" s="48"/>
      <c r="AM393" s="45"/>
      <c r="AN393" s="45"/>
      <c r="AO393" s="45"/>
      <c r="AP393" s="45"/>
      <c r="AQ393" s="45"/>
      <c r="AR393" s="45"/>
      <c r="AS393" s="45"/>
      <c r="AT393" s="45"/>
    </row>
    <row r="394" spans="1:46" s="4" customFormat="1" ht="12" customHeight="1" x14ac:dyDescent="0.2">
      <c r="A394" s="55" t="s">
        <v>288</v>
      </c>
      <c r="B394" s="55"/>
      <c r="C394" s="55"/>
      <c r="D394" s="667"/>
      <c r="E394" s="667"/>
      <c r="F394" s="667"/>
      <c r="G394" s="667"/>
      <c r="H394" s="667"/>
      <c r="I394" s="667"/>
      <c r="J394" s="667"/>
      <c r="K394" s="667"/>
      <c r="L394" s="667"/>
      <c r="M394" s="55" t="s">
        <v>268</v>
      </c>
      <c r="N394" s="55"/>
      <c r="O394" s="55"/>
      <c r="P394" s="55"/>
      <c r="Q394" s="55"/>
      <c r="R394" s="55"/>
      <c r="S394" s="55"/>
      <c r="T394" s="55"/>
      <c r="U394" s="55"/>
      <c r="V394" s="55"/>
      <c r="W394" s="55"/>
      <c r="X394" s="55"/>
      <c r="Y394" s="55"/>
      <c r="Z394" s="55"/>
      <c r="AA394" s="55"/>
      <c r="AB394" s="55"/>
      <c r="AC394" s="55"/>
      <c r="AD394" s="55"/>
      <c r="AE394" s="55"/>
      <c r="AF394" s="55"/>
      <c r="AG394" s="55"/>
      <c r="AH394" s="55"/>
      <c r="AI394" s="57">
        <v>350</v>
      </c>
      <c r="AJ394" s="69"/>
      <c r="AK394" s="48"/>
      <c r="AL394" s="48"/>
      <c r="AM394" s="45"/>
      <c r="AN394" s="45"/>
      <c r="AO394" s="45"/>
      <c r="AP394" s="45"/>
      <c r="AQ394" s="45"/>
      <c r="AR394" s="45"/>
      <c r="AS394" s="45"/>
      <c r="AT394" s="45"/>
    </row>
    <row r="395" spans="1:46" s="4" customFormat="1" ht="12" customHeight="1" x14ac:dyDescent="0.2">
      <c r="A395" s="55" t="s">
        <v>289</v>
      </c>
      <c r="B395" s="55"/>
      <c r="C395" s="55"/>
      <c r="D395" s="667" t="s">
        <v>270</v>
      </c>
      <c r="E395" s="667"/>
      <c r="F395" s="667"/>
      <c r="G395" s="667"/>
      <c r="H395" s="667"/>
      <c r="I395" s="667"/>
      <c r="J395" s="667"/>
      <c r="K395" s="667"/>
      <c r="L395" s="667"/>
      <c r="M395" s="55" t="s">
        <v>272</v>
      </c>
      <c r="N395" s="55"/>
      <c r="O395" s="55"/>
      <c r="P395" s="55"/>
      <c r="Q395" s="55"/>
      <c r="R395" s="55"/>
      <c r="S395" s="55"/>
      <c r="T395" s="55"/>
      <c r="U395" s="55"/>
      <c r="V395" s="55"/>
      <c r="W395" s="55"/>
      <c r="X395" s="55"/>
      <c r="Y395" s="55"/>
      <c r="Z395" s="55"/>
      <c r="AA395" s="55"/>
      <c r="AB395" s="55"/>
      <c r="AC395" s="55"/>
      <c r="AD395" s="55"/>
      <c r="AE395" s="55"/>
      <c r="AF395" s="55"/>
      <c r="AG395" s="55"/>
      <c r="AH395" s="55"/>
      <c r="AI395" s="57">
        <v>100</v>
      </c>
      <c r="AJ395" s="69"/>
      <c r="AK395" s="48"/>
      <c r="AL395" s="48"/>
      <c r="AM395" s="45"/>
      <c r="AN395" s="45"/>
      <c r="AO395" s="45"/>
      <c r="AP395" s="45"/>
      <c r="AQ395" s="45"/>
      <c r="AR395" s="45"/>
      <c r="AS395" s="45"/>
      <c r="AT395" s="45"/>
    </row>
    <row r="396" spans="1:46" s="4" customFormat="1" ht="12" x14ac:dyDescent="0.2">
      <c r="A396" s="58" t="s">
        <v>290</v>
      </c>
      <c r="B396" s="58"/>
      <c r="C396" s="58"/>
      <c r="D396" s="668"/>
      <c r="E396" s="668"/>
      <c r="F396" s="668"/>
      <c r="G396" s="668"/>
      <c r="H396" s="668"/>
      <c r="I396" s="668"/>
      <c r="J396" s="668"/>
      <c r="K396" s="668"/>
      <c r="L396" s="668"/>
      <c r="M396" s="58" t="s">
        <v>273</v>
      </c>
      <c r="N396" s="58"/>
      <c r="O396" s="58"/>
      <c r="P396" s="58"/>
      <c r="Q396" s="58"/>
      <c r="R396" s="58"/>
      <c r="S396" s="58"/>
      <c r="T396" s="58"/>
      <c r="U396" s="58"/>
      <c r="V396" s="58"/>
      <c r="W396" s="58"/>
      <c r="X396" s="58"/>
      <c r="Y396" s="58"/>
      <c r="Z396" s="58"/>
      <c r="AA396" s="58"/>
      <c r="AB396" s="58"/>
      <c r="AC396" s="58"/>
      <c r="AD396" s="58"/>
      <c r="AE396" s="58"/>
      <c r="AF396" s="58"/>
      <c r="AG396" s="58"/>
      <c r="AH396" s="58"/>
      <c r="AI396" s="60">
        <v>175</v>
      </c>
      <c r="AJ396" s="69"/>
      <c r="AK396" s="48"/>
      <c r="AL396" s="48"/>
      <c r="AM396" s="45"/>
      <c r="AN396" s="45"/>
      <c r="AO396" s="45"/>
      <c r="AP396" s="45"/>
      <c r="AQ396" s="45"/>
      <c r="AR396" s="45"/>
      <c r="AS396" s="45"/>
      <c r="AT396" s="45"/>
    </row>
    <row r="397" spans="1:46" s="4" customFormat="1" ht="12" x14ac:dyDescent="0.2">
      <c r="T397" s="6"/>
      <c r="AI397" s="47"/>
      <c r="AJ397" s="47"/>
      <c r="AK397" s="109"/>
      <c r="AL397" s="109"/>
      <c r="AM397" s="45"/>
      <c r="AN397" s="45"/>
      <c r="AO397" s="45"/>
      <c r="AP397" s="45"/>
      <c r="AQ397" s="45"/>
      <c r="AR397" s="45"/>
      <c r="AS397" s="45"/>
      <c r="AT397" s="45"/>
    </row>
    <row r="398" spans="1:46" s="4" customFormat="1" ht="14.25" customHeight="1" x14ac:dyDescent="0.2">
      <c r="T398" s="6"/>
      <c r="AI398" s="47"/>
      <c r="AJ398" s="47"/>
      <c r="AK398" s="109"/>
      <c r="AL398" s="109"/>
      <c r="AM398" s="45"/>
      <c r="AN398" s="45"/>
      <c r="AO398" s="45"/>
      <c r="AP398" s="45"/>
      <c r="AQ398" s="45"/>
      <c r="AR398" s="45"/>
      <c r="AS398" s="45"/>
      <c r="AT398" s="45"/>
    </row>
    <row r="399" spans="1:46" s="214" customFormat="1" ht="14.25" customHeight="1" x14ac:dyDescent="0.2">
      <c r="A399" s="4"/>
      <c r="B399" s="4"/>
      <c r="C399" s="4"/>
      <c r="D399" s="4"/>
      <c r="E399" s="4"/>
      <c r="F399" s="4"/>
      <c r="G399" s="4"/>
      <c r="H399" s="4"/>
      <c r="I399" s="4"/>
      <c r="J399" s="4"/>
      <c r="K399" s="4"/>
      <c r="L399" s="4"/>
      <c r="M399" s="4"/>
      <c r="N399" s="4"/>
      <c r="O399" s="4"/>
      <c r="P399" s="4"/>
      <c r="Q399" s="4"/>
      <c r="R399" s="4"/>
      <c r="S399" s="4"/>
      <c r="T399" s="6"/>
      <c r="U399" s="4"/>
      <c r="V399" s="4"/>
      <c r="W399" s="4"/>
      <c r="X399" s="4"/>
      <c r="Y399" s="4"/>
      <c r="Z399" s="4"/>
      <c r="AA399" s="4"/>
      <c r="AB399" s="4"/>
      <c r="AC399" s="4"/>
      <c r="AD399" s="4"/>
      <c r="AE399" s="4"/>
      <c r="AF399" s="4"/>
      <c r="AG399" s="4"/>
      <c r="AH399" s="4"/>
      <c r="AI399" s="47"/>
      <c r="AJ399" s="47"/>
      <c r="AK399" s="109"/>
      <c r="AL399" s="109"/>
      <c r="AM399" s="45"/>
      <c r="AN399" s="45"/>
      <c r="AO399" s="45"/>
      <c r="AP399" s="45"/>
      <c r="AQ399" s="45"/>
      <c r="AR399" s="45"/>
      <c r="AS399" s="45"/>
      <c r="AT399" s="45"/>
    </row>
    <row r="400" spans="1:46" s="215" customFormat="1" ht="14.25" customHeight="1" x14ac:dyDescent="0.25">
      <c r="A400" s="4"/>
      <c r="B400" s="4"/>
      <c r="C400" s="4"/>
      <c r="D400" s="4"/>
      <c r="E400" s="4"/>
      <c r="F400" s="4"/>
      <c r="G400" s="4"/>
      <c r="H400" s="4"/>
      <c r="I400" s="4"/>
      <c r="J400" s="4"/>
      <c r="K400" s="4"/>
      <c r="L400" s="4"/>
      <c r="M400" s="4"/>
      <c r="N400" s="4"/>
      <c r="O400" s="4"/>
      <c r="P400" s="4"/>
      <c r="Q400" s="4"/>
      <c r="R400" s="4"/>
      <c r="S400" s="4"/>
      <c r="T400" s="6"/>
      <c r="U400" s="4"/>
      <c r="V400" s="4"/>
      <c r="W400" s="4"/>
      <c r="X400" s="4"/>
      <c r="Y400" s="4"/>
      <c r="Z400" s="4"/>
      <c r="AA400" s="4"/>
      <c r="AB400" s="4"/>
      <c r="AC400" s="4"/>
      <c r="AD400" s="4"/>
      <c r="AE400" s="4"/>
      <c r="AF400" s="4"/>
      <c r="AG400" s="4"/>
      <c r="AH400" s="4"/>
      <c r="AI400" s="47"/>
      <c r="AJ400" s="47"/>
      <c r="AK400" s="109"/>
      <c r="AL400" s="109"/>
      <c r="AM400" s="45"/>
      <c r="AN400" s="45"/>
      <c r="AO400" s="45"/>
      <c r="AP400" s="45"/>
      <c r="AQ400" s="45"/>
      <c r="AR400" s="45"/>
      <c r="AS400" s="45"/>
      <c r="AT400" s="45"/>
    </row>
    <row r="401" spans="1:46" s="4" customFormat="1" ht="14.25" customHeight="1" x14ac:dyDescent="0.2">
      <c r="T401" s="6"/>
      <c r="AI401" s="47"/>
      <c r="AJ401" s="47"/>
      <c r="AK401" s="109"/>
      <c r="AL401" s="109"/>
      <c r="AM401" s="45"/>
      <c r="AN401" s="45"/>
      <c r="AO401" s="45"/>
      <c r="AP401" s="45"/>
      <c r="AQ401" s="45"/>
      <c r="AR401" s="45"/>
      <c r="AS401" s="45"/>
      <c r="AT401" s="45"/>
    </row>
    <row r="402" spans="1:46" s="4" customFormat="1" ht="14.25" customHeight="1" x14ac:dyDescent="0.2">
      <c r="T402" s="6"/>
      <c r="AI402" s="47"/>
      <c r="AJ402" s="47"/>
      <c r="AK402" s="109"/>
      <c r="AL402" s="109"/>
      <c r="AM402" s="45"/>
      <c r="AN402" s="45"/>
      <c r="AO402" s="45"/>
      <c r="AP402" s="45"/>
      <c r="AQ402" s="45"/>
      <c r="AR402" s="45"/>
      <c r="AS402" s="45"/>
      <c r="AT402" s="45"/>
    </row>
    <row r="403" spans="1:46" s="204" customFormat="1" ht="20.25" x14ac:dyDescent="0.3">
      <c r="A403" s="2" t="s">
        <v>292</v>
      </c>
      <c r="Q403" s="338"/>
      <c r="R403" s="726" t="s">
        <v>534</v>
      </c>
      <c r="S403" s="726"/>
      <c r="T403" s="726"/>
      <c r="U403" s="726"/>
      <c r="V403" s="726"/>
      <c r="W403" s="726"/>
      <c r="X403" s="726"/>
      <c r="Y403" s="726"/>
      <c r="Z403" s="726"/>
      <c r="AA403" s="726"/>
      <c r="AB403" s="726"/>
      <c r="AC403" s="726"/>
      <c r="AD403" s="726"/>
      <c r="AE403" s="726"/>
      <c r="AF403" s="726"/>
      <c r="AG403" s="726"/>
      <c r="AH403" s="726"/>
      <c r="AI403" s="726"/>
      <c r="AJ403" s="207"/>
      <c r="AK403" s="208"/>
      <c r="AL403" s="208"/>
      <c r="AM403" s="209"/>
      <c r="AN403" s="209"/>
      <c r="AO403" s="209"/>
      <c r="AP403" s="209"/>
      <c r="AQ403" s="209"/>
      <c r="AR403" s="209"/>
      <c r="AS403" s="209"/>
      <c r="AT403" s="209"/>
    </row>
    <row r="404" spans="1:46" s="1" customFormat="1" ht="16.5" x14ac:dyDescent="0.3">
      <c r="A404" s="28" t="s">
        <v>310</v>
      </c>
      <c r="B404" s="29"/>
      <c r="C404" s="29"/>
      <c r="D404" s="29"/>
      <c r="E404" s="29"/>
      <c r="F404" s="29"/>
      <c r="G404" s="29"/>
      <c r="H404" s="29"/>
      <c r="I404" s="29"/>
      <c r="J404" s="29"/>
      <c r="K404" s="29"/>
      <c r="L404" s="29"/>
      <c r="M404" s="29"/>
      <c r="N404" s="29"/>
      <c r="O404" s="29"/>
      <c r="P404" s="29"/>
      <c r="Q404" s="29"/>
      <c r="R404" s="29"/>
      <c r="S404" s="29"/>
      <c r="T404" s="30"/>
      <c r="U404" s="29"/>
      <c r="V404" s="29"/>
      <c r="W404" s="29"/>
      <c r="X404" s="29"/>
      <c r="Y404" s="31"/>
      <c r="Z404" s="31"/>
      <c r="AA404" s="31"/>
      <c r="AB404" s="31"/>
      <c r="AC404" s="29"/>
      <c r="AD404" s="29"/>
      <c r="AE404" s="31"/>
      <c r="AF404" s="31"/>
      <c r="AG404" s="29"/>
      <c r="AH404" s="29"/>
      <c r="AI404" s="50"/>
      <c r="AJ404" s="50"/>
      <c r="AK404" s="103"/>
      <c r="AL404" s="103"/>
      <c r="AM404" s="104"/>
      <c r="AN404" s="104"/>
      <c r="AO404" s="104"/>
      <c r="AP404" s="104"/>
      <c r="AQ404" s="104"/>
      <c r="AR404" s="104"/>
      <c r="AS404" s="104"/>
      <c r="AT404" s="104"/>
    </row>
    <row r="405" spans="1:46" s="1" customFormat="1" ht="17.25" thickBot="1" x14ac:dyDescent="0.35">
      <c r="A405" s="66" t="s">
        <v>33</v>
      </c>
      <c r="B405" s="66"/>
      <c r="C405" s="66"/>
      <c r="D405" s="66" t="s">
        <v>34</v>
      </c>
      <c r="E405" s="66"/>
      <c r="F405" s="66"/>
      <c r="G405" s="66"/>
      <c r="H405" s="66"/>
      <c r="I405" s="66"/>
      <c r="J405" s="66"/>
      <c r="K405" s="66"/>
      <c r="L405" s="66"/>
      <c r="M405" s="66" t="s">
        <v>228</v>
      </c>
      <c r="N405" s="66"/>
      <c r="O405" s="66"/>
      <c r="P405" s="66"/>
      <c r="Q405" s="66"/>
      <c r="R405" s="66"/>
      <c r="S405" s="66"/>
      <c r="T405" s="66"/>
      <c r="U405" s="66"/>
      <c r="V405" s="66"/>
      <c r="W405" s="66"/>
      <c r="X405" s="66"/>
      <c r="Y405" s="66"/>
      <c r="Z405" s="66"/>
      <c r="AA405" s="66"/>
      <c r="AB405" s="66"/>
      <c r="AC405" s="66"/>
      <c r="AD405" s="66"/>
      <c r="AE405" s="66"/>
      <c r="AF405" s="66"/>
      <c r="AG405" s="66"/>
      <c r="AH405" s="68"/>
      <c r="AI405" s="67" t="s">
        <v>35</v>
      </c>
      <c r="AJ405" s="72"/>
      <c r="AK405" s="112"/>
      <c r="AL405" s="112"/>
      <c r="AM405" s="54"/>
      <c r="AN405" s="54"/>
      <c r="AO405" s="54"/>
      <c r="AP405" s="54"/>
      <c r="AQ405" s="54"/>
      <c r="AR405" s="54"/>
      <c r="AS405" s="54"/>
      <c r="AT405" s="54"/>
    </row>
    <row r="406" spans="1:46" s="4" customFormat="1" ht="12" x14ac:dyDescent="0.2">
      <c r="A406" s="63" t="s">
        <v>305</v>
      </c>
      <c r="B406" s="63"/>
      <c r="C406" s="63"/>
      <c r="D406" s="670" t="s">
        <v>293</v>
      </c>
      <c r="E406" s="670"/>
      <c r="F406" s="670"/>
      <c r="G406" s="670"/>
      <c r="H406" s="670"/>
      <c r="I406" s="670"/>
      <c r="J406" s="670"/>
      <c r="K406" s="670"/>
      <c r="L406" s="670"/>
      <c r="M406" s="63" t="s">
        <v>294</v>
      </c>
      <c r="N406" s="63"/>
      <c r="O406" s="63"/>
      <c r="P406" s="63"/>
      <c r="Q406" s="63"/>
      <c r="R406" s="63"/>
      <c r="S406" s="63"/>
      <c r="T406" s="63"/>
      <c r="U406" s="63"/>
      <c r="V406" s="63"/>
      <c r="W406" s="63"/>
      <c r="X406" s="63"/>
      <c r="Y406" s="63"/>
      <c r="Z406" s="63"/>
      <c r="AA406" s="63"/>
      <c r="AB406" s="63"/>
      <c r="AC406" s="63"/>
      <c r="AD406" s="63"/>
      <c r="AE406" s="63"/>
      <c r="AF406" s="63"/>
      <c r="AG406" s="63"/>
      <c r="AH406" s="63"/>
      <c r="AI406" s="65">
        <v>750</v>
      </c>
      <c r="AJ406" s="69"/>
      <c r="AK406" s="48"/>
      <c r="AL406" s="48"/>
      <c r="AM406" s="45"/>
      <c r="AN406" s="45"/>
      <c r="AO406" s="45"/>
      <c r="AP406" s="45"/>
      <c r="AQ406" s="45"/>
      <c r="AR406" s="45"/>
      <c r="AS406" s="45"/>
      <c r="AT406" s="45"/>
    </row>
    <row r="407" spans="1:46" s="4" customFormat="1" ht="12" x14ac:dyDescent="0.2">
      <c r="A407" s="55" t="s">
        <v>311</v>
      </c>
      <c r="B407" s="55"/>
      <c r="C407" s="55"/>
      <c r="D407" s="667"/>
      <c r="E407" s="667"/>
      <c r="F407" s="667"/>
      <c r="G407" s="667"/>
      <c r="H407" s="667"/>
      <c r="I407" s="667"/>
      <c r="J407" s="667"/>
      <c r="K407" s="667"/>
      <c r="L407" s="667"/>
      <c r="M407" s="55" t="s">
        <v>295</v>
      </c>
      <c r="N407" s="55"/>
      <c r="O407" s="55"/>
      <c r="P407" s="55"/>
      <c r="Q407" s="55"/>
      <c r="R407" s="55"/>
      <c r="S407" s="55"/>
      <c r="T407" s="55"/>
      <c r="U407" s="55"/>
      <c r="V407" s="55"/>
      <c r="W407" s="55"/>
      <c r="X407" s="55"/>
      <c r="Y407" s="55"/>
      <c r="Z407" s="55"/>
      <c r="AA407" s="55"/>
      <c r="AB407" s="55"/>
      <c r="AC407" s="55"/>
      <c r="AD407" s="55"/>
      <c r="AE407" s="55"/>
      <c r="AF407" s="55"/>
      <c r="AG407" s="55"/>
      <c r="AH407" s="55"/>
      <c r="AI407" s="57">
        <v>400</v>
      </c>
      <c r="AJ407" s="69"/>
      <c r="AK407" s="48"/>
      <c r="AL407" s="48"/>
      <c r="AM407" s="45"/>
      <c r="AN407" s="45"/>
      <c r="AO407" s="45"/>
      <c r="AP407" s="45"/>
      <c r="AQ407" s="45"/>
      <c r="AR407" s="45"/>
      <c r="AS407" s="45"/>
      <c r="AT407" s="45"/>
    </row>
    <row r="408" spans="1:46" s="4" customFormat="1" ht="12" x14ac:dyDescent="0.2">
      <c r="A408" s="55" t="s">
        <v>312</v>
      </c>
      <c r="B408" s="55"/>
      <c r="C408" s="55"/>
      <c r="D408" s="667"/>
      <c r="E408" s="667"/>
      <c r="F408" s="667"/>
      <c r="G408" s="667"/>
      <c r="H408" s="667"/>
      <c r="I408" s="667"/>
      <c r="J408" s="667"/>
      <c r="K408" s="667"/>
      <c r="L408" s="667"/>
      <c r="M408" s="55" t="s">
        <v>296</v>
      </c>
      <c r="N408" s="55"/>
      <c r="O408" s="55"/>
      <c r="P408" s="55"/>
      <c r="Q408" s="55"/>
      <c r="R408" s="55"/>
      <c r="S408" s="55"/>
      <c r="T408" s="55"/>
      <c r="U408" s="55"/>
      <c r="V408" s="55"/>
      <c r="W408" s="55"/>
      <c r="X408" s="55"/>
      <c r="Y408" s="55"/>
      <c r="Z408" s="55"/>
      <c r="AA408" s="55"/>
      <c r="AB408" s="55"/>
      <c r="AC408" s="55"/>
      <c r="AD408" s="55"/>
      <c r="AE408" s="55"/>
      <c r="AF408" s="55"/>
      <c r="AG408" s="55"/>
      <c r="AH408" s="55"/>
      <c r="AI408" s="57">
        <v>300</v>
      </c>
      <c r="AJ408" s="69"/>
      <c r="AK408" s="48"/>
      <c r="AL408" s="48"/>
      <c r="AM408" s="45"/>
      <c r="AN408" s="45"/>
      <c r="AO408" s="45"/>
      <c r="AP408" s="45"/>
      <c r="AQ408" s="45"/>
      <c r="AR408" s="45"/>
      <c r="AS408" s="45"/>
      <c r="AT408" s="45"/>
    </row>
    <row r="409" spans="1:46" s="4" customFormat="1" ht="12" x14ac:dyDescent="0.2">
      <c r="A409" s="55" t="s">
        <v>313</v>
      </c>
      <c r="B409" s="55"/>
      <c r="C409" s="55"/>
      <c r="D409" s="667"/>
      <c r="E409" s="667"/>
      <c r="F409" s="667"/>
      <c r="G409" s="667"/>
      <c r="H409" s="667"/>
      <c r="I409" s="667"/>
      <c r="J409" s="667"/>
      <c r="K409" s="667"/>
      <c r="L409" s="667"/>
      <c r="M409" s="55" t="s">
        <v>297</v>
      </c>
      <c r="N409" s="55"/>
      <c r="O409" s="55"/>
      <c r="P409" s="55"/>
      <c r="Q409" s="55"/>
      <c r="R409" s="55"/>
      <c r="S409" s="55"/>
      <c r="T409" s="55"/>
      <c r="U409" s="55"/>
      <c r="V409" s="55"/>
      <c r="W409" s="55"/>
      <c r="X409" s="55"/>
      <c r="Y409" s="55"/>
      <c r="Z409" s="55"/>
      <c r="AA409" s="55"/>
      <c r="AB409" s="55"/>
      <c r="AC409" s="55"/>
      <c r="AD409" s="55"/>
      <c r="AE409" s="55"/>
      <c r="AF409" s="55"/>
      <c r="AG409" s="55"/>
      <c r="AH409" s="55"/>
      <c r="AI409" s="57">
        <v>750</v>
      </c>
      <c r="AJ409" s="69"/>
      <c r="AK409" s="48"/>
      <c r="AL409" s="48"/>
      <c r="AM409" s="45"/>
      <c r="AN409" s="45"/>
      <c r="AO409" s="45"/>
      <c r="AP409" s="45"/>
      <c r="AQ409" s="45"/>
      <c r="AR409" s="45"/>
      <c r="AS409" s="45"/>
      <c r="AT409" s="45"/>
    </row>
    <row r="410" spans="1:46" s="4" customFormat="1" ht="12" x14ac:dyDescent="0.2">
      <c r="A410" s="55" t="s">
        <v>314</v>
      </c>
      <c r="B410" s="55"/>
      <c r="C410" s="55"/>
      <c r="D410" s="667"/>
      <c r="E410" s="667"/>
      <c r="F410" s="667"/>
      <c r="G410" s="667"/>
      <c r="H410" s="667"/>
      <c r="I410" s="667"/>
      <c r="J410" s="667"/>
      <c r="K410" s="667"/>
      <c r="L410" s="667"/>
      <c r="M410" s="55" t="s">
        <v>298</v>
      </c>
      <c r="N410" s="55"/>
      <c r="O410" s="55"/>
      <c r="P410" s="55"/>
      <c r="Q410" s="55"/>
      <c r="R410" s="55"/>
      <c r="S410" s="55"/>
      <c r="T410" s="55"/>
      <c r="U410" s="55"/>
      <c r="V410" s="55"/>
      <c r="W410" s="55"/>
      <c r="X410" s="55"/>
      <c r="Y410" s="55"/>
      <c r="Z410" s="55"/>
      <c r="AA410" s="55"/>
      <c r="AB410" s="55"/>
      <c r="AC410" s="55"/>
      <c r="AD410" s="55"/>
      <c r="AE410" s="55"/>
      <c r="AF410" s="55"/>
      <c r="AG410" s="55"/>
      <c r="AH410" s="55"/>
      <c r="AI410" s="57">
        <v>600</v>
      </c>
      <c r="AJ410" s="69"/>
      <c r="AK410" s="48"/>
      <c r="AL410" s="48"/>
      <c r="AM410" s="45"/>
      <c r="AN410" s="45"/>
      <c r="AO410" s="45"/>
      <c r="AP410" s="45"/>
      <c r="AQ410" s="45"/>
      <c r="AR410" s="45"/>
      <c r="AS410" s="45"/>
      <c r="AT410" s="45"/>
    </row>
    <row r="411" spans="1:46" s="4" customFormat="1" ht="12" x14ac:dyDescent="0.2">
      <c r="A411" s="55" t="s">
        <v>315</v>
      </c>
      <c r="B411" s="55"/>
      <c r="C411" s="55"/>
      <c r="D411" s="667"/>
      <c r="E411" s="667"/>
      <c r="F411" s="667"/>
      <c r="G411" s="667"/>
      <c r="H411" s="667"/>
      <c r="I411" s="667"/>
      <c r="J411" s="667"/>
      <c r="K411" s="667"/>
      <c r="L411" s="667"/>
      <c r="M411" s="55" t="s">
        <v>299</v>
      </c>
      <c r="N411" s="55"/>
      <c r="O411" s="55"/>
      <c r="P411" s="55"/>
      <c r="Q411" s="55"/>
      <c r="R411" s="55"/>
      <c r="S411" s="55"/>
      <c r="T411" s="55"/>
      <c r="U411" s="55"/>
      <c r="V411" s="55"/>
      <c r="W411" s="55"/>
      <c r="X411" s="55"/>
      <c r="Y411" s="55"/>
      <c r="Z411" s="55"/>
      <c r="AA411" s="55"/>
      <c r="AB411" s="55"/>
      <c r="AC411" s="55"/>
      <c r="AD411" s="55"/>
      <c r="AE411" s="55"/>
      <c r="AF411" s="55"/>
      <c r="AG411" s="55"/>
      <c r="AH411" s="55"/>
      <c r="AI411" s="57">
        <v>550</v>
      </c>
      <c r="AJ411" s="69"/>
      <c r="AK411" s="48"/>
      <c r="AL411" s="48"/>
      <c r="AM411" s="45"/>
      <c r="AN411" s="45"/>
      <c r="AO411" s="45"/>
      <c r="AP411" s="45"/>
      <c r="AQ411" s="45"/>
      <c r="AR411" s="45"/>
      <c r="AS411" s="45"/>
      <c r="AT411" s="45"/>
    </row>
    <row r="412" spans="1:46" s="222" customFormat="1" ht="12" x14ac:dyDescent="0.2">
      <c r="A412" s="55" t="s">
        <v>316</v>
      </c>
      <c r="B412" s="55"/>
      <c r="C412" s="55"/>
      <c r="D412" s="667"/>
      <c r="E412" s="667"/>
      <c r="F412" s="667"/>
      <c r="G412" s="667"/>
      <c r="H412" s="667"/>
      <c r="I412" s="667"/>
      <c r="J412" s="667"/>
      <c r="K412" s="667"/>
      <c r="L412" s="667"/>
      <c r="M412" s="55" t="s">
        <v>300</v>
      </c>
      <c r="N412" s="55"/>
      <c r="O412" s="55"/>
      <c r="P412" s="55"/>
      <c r="Q412" s="55"/>
      <c r="R412" s="55"/>
      <c r="S412" s="55"/>
      <c r="T412" s="55"/>
      <c r="U412" s="55"/>
      <c r="V412" s="55"/>
      <c r="W412" s="55"/>
      <c r="X412" s="55"/>
      <c r="Y412" s="55"/>
      <c r="Z412" s="55"/>
      <c r="AA412" s="55"/>
      <c r="AB412" s="55"/>
      <c r="AC412" s="55"/>
      <c r="AD412" s="55"/>
      <c r="AE412" s="55"/>
      <c r="AF412" s="55"/>
      <c r="AG412" s="55"/>
      <c r="AH412" s="55"/>
      <c r="AI412" s="57">
        <v>225</v>
      </c>
      <c r="AJ412" s="69"/>
      <c r="AK412" s="48"/>
      <c r="AL412" s="48"/>
      <c r="AM412" s="45"/>
      <c r="AN412" s="45"/>
      <c r="AO412" s="45"/>
      <c r="AP412" s="45"/>
      <c r="AQ412" s="45"/>
      <c r="AR412" s="45"/>
      <c r="AS412" s="45"/>
      <c r="AT412" s="45"/>
    </row>
    <row r="413" spans="1:46" s="222" customFormat="1" ht="12" x14ac:dyDescent="0.2">
      <c r="A413" s="55" t="s">
        <v>317</v>
      </c>
      <c r="B413" s="55"/>
      <c r="C413" s="55"/>
      <c r="D413" s="667"/>
      <c r="E413" s="667"/>
      <c r="F413" s="667"/>
      <c r="G413" s="667"/>
      <c r="H413" s="667"/>
      <c r="I413" s="667"/>
      <c r="J413" s="667"/>
      <c r="K413" s="667"/>
      <c r="L413" s="667"/>
      <c r="M413" s="55" t="s">
        <v>301</v>
      </c>
      <c r="N413" s="55"/>
      <c r="O413" s="55"/>
      <c r="P413" s="55"/>
      <c r="Q413" s="55"/>
      <c r="R413" s="55"/>
      <c r="S413" s="55"/>
      <c r="T413" s="55"/>
      <c r="U413" s="55"/>
      <c r="V413" s="55"/>
      <c r="W413" s="55"/>
      <c r="X413" s="55"/>
      <c r="Y413" s="55"/>
      <c r="Z413" s="55"/>
      <c r="AA413" s="55"/>
      <c r="AB413" s="55"/>
      <c r="AC413" s="55"/>
      <c r="AD413" s="55"/>
      <c r="AE413" s="55"/>
      <c r="AF413" s="55"/>
      <c r="AG413" s="55"/>
      <c r="AH413" s="55"/>
      <c r="AI413" s="57">
        <v>500</v>
      </c>
      <c r="AJ413" s="69"/>
      <c r="AK413" s="48"/>
      <c r="AL413" s="48"/>
      <c r="AM413" s="45"/>
      <c r="AN413" s="45"/>
      <c r="AO413" s="45"/>
      <c r="AP413" s="45"/>
      <c r="AQ413" s="45"/>
      <c r="AR413" s="45"/>
      <c r="AS413" s="45"/>
      <c r="AT413" s="45"/>
    </row>
    <row r="414" spans="1:46" s="222" customFormat="1" ht="12" x14ac:dyDescent="0.2">
      <c r="A414" s="55" t="s">
        <v>318</v>
      </c>
      <c r="B414" s="55"/>
      <c r="C414" s="55"/>
      <c r="D414" s="667"/>
      <c r="E414" s="667"/>
      <c r="F414" s="667"/>
      <c r="G414" s="667"/>
      <c r="H414" s="667"/>
      <c r="I414" s="667"/>
      <c r="J414" s="667"/>
      <c r="K414" s="667"/>
      <c r="L414" s="667"/>
      <c r="M414" s="55" t="s">
        <v>302</v>
      </c>
      <c r="N414" s="55"/>
      <c r="O414" s="55"/>
      <c r="P414" s="55"/>
      <c r="Q414" s="55"/>
      <c r="R414" s="55"/>
      <c r="S414" s="55"/>
      <c r="T414" s="55"/>
      <c r="U414" s="55"/>
      <c r="V414" s="55"/>
      <c r="W414" s="55"/>
      <c r="X414" s="55"/>
      <c r="Y414" s="55"/>
      <c r="Z414" s="55"/>
      <c r="AA414" s="55"/>
      <c r="AB414" s="55"/>
      <c r="AC414" s="55"/>
      <c r="AD414" s="55"/>
      <c r="AE414" s="55"/>
      <c r="AF414" s="55"/>
      <c r="AG414" s="55"/>
      <c r="AH414" s="55"/>
      <c r="AI414" s="57">
        <v>150</v>
      </c>
      <c r="AJ414" s="69"/>
      <c r="AK414" s="48"/>
      <c r="AL414" s="48"/>
      <c r="AM414" s="45"/>
      <c r="AN414" s="45"/>
      <c r="AO414" s="45"/>
      <c r="AP414" s="45"/>
      <c r="AQ414" s="45"/>
      <c r="AR414" s="45"/>
      <c r="AS414" s="45"/>
      <c r="AT414" s="45"/>
    </row>
    <row r="415" spans="1:46" s="222" customFormat="1" ht="12" x14ac:dyDescent="0.2">
      <c r="A415" s="55" t="s">
        <v>319</v>
      </c>
      <c r="B415" s="55"/>
      <c r="C415" s="55"/>
      <c r="D415" s="667"/>
      <c r="E415" s="667"/>
      <c r="F415" s="667"/>
      <c r="G415" s="667"/>
      <c r="H415" s="667"/>
      <c r="I415" s="667"/>
      <c r="J415" s="667"/>
      <c r="K415" s="667"/>
      <c r="L415" s="667"/>
      <c r="M415" s="55" t="s">
        <v>303</v>
      </c>
      <c r="N415" s="55"/>
      <c r="O415" s="55"/>
      <c r="P415" s="55"/>
      <c r="Q415" s="55"/>
      <c r="R415" s="55"/>
      <c r="S415" s="55"/>
      <c r="T415" s="55"/>
      <c r="U415" s="55"/>
      <c r="V415" s="55"/>
      <c r="W415" s="55"/>
      <c r="X415" s="55"/>
      <c r="Y415" s="55"/>
      <c r="Z415" s="55"/>
      <c r="AA415" s="55"/>
      <c r="AB415" s="55"/>
      <c r="AC415" s="55"/>
      <c r="AD415" s="55"/>
      <c r="AE415" s="55"/>
      <c r="AF415" s="55"/>
      <c r="AG415" s="55"/>
      <c r="AH415" s="55"/>
      <c r="AI415" s="57">
        <v>300</v>
      </c>
      <c r="AJ415" s="69"/>
      <c r="AK415" s="48"/>
      <c r="AL415" s="48"/>
      <c r="AM415" s="45"/>
      <c r="AN415" s="45"/>
      <c r="AO415" s="45"/>
      <c r="AP415" s="45"/>
      <c r="AQ415" s="45"/>
      <c r="AR415" s="45"/>
      <c r="AS415" s="45"/>
      <c r="AT415" s="45"/>
    </row>
    <row r="416" spans="1:46" s="222" customFormat="1" ht="12" x14ac:dyDescent="0.2">
      <c r="A416" s="58" t="s">
        <v>320</v>
      </c>
      <c r="B416" s="58"/>
      <c r="C416" s="58"/>
      <c r="D416" s="668"/>
      <c r="E416" s="668"/>
      <c r="F416" s="668"/>
      <c r="G416" s="668"/>
      <c r="H416" s="668"/>
      <c r="I416" s="668"/>
      <c r="J416" s="668"/>
      <c r="K416" s="668"/>
      <c r="L416" s="668"/>
      <c r="M416" s="58" t="s">
        <v>304</v>
      </c>
      <c r="N416" s="58"/>
      <c r="O416" s="58"/>
      <c r="P416" s="58"/>
      <c r="Q416" s="58"/>
      <c r="R416" s="58"/>
      <c r="S416" s="58"/>
      <c r="T416" s="58"/>
      <c r="U416" s="58"/>
      <c r="V416" s="58"/>
      <c r="W416" s="58"/>
      <c r="X416" s="58"/>
      <c r="Y416" s="58"/>
      <c r="Z416" s="58"/>
      <c r="AA416" s="58"/>
      <c r="AB416" s="58"/>
      <c r="AC416" s="58"/>
      <c r="AD416" s="58"/>
      <c r="AE416" s="58"/>
      <c r="AF416" s="58"/>
      <c r="AG416" s="58"/>
      <c r="AH416" s="58"/>
      <c r="AI416" s="60">
        <v>250</v>
      </c>
      <c r="AJ416" s="69"/>
      <c r="AK416" s="48"/>
      <c r="AL416" s="48"/>
      <c r="AM416" s="45"/>
      <c r="AN416" s="45"/>
      <c r="AO416" s="45"/>
      <c r="AP416" s="45"/>
      <c r="AQ416" s="45"/>
      <c r="AR416" s="45"/>
      <c r="AS416" s="45"/>
      <c r="AT416" s="45"/>
    </row>
    <row r="417" spans="1:46" s="222" customFormat="1" ht="12" x14ac:dyDescent="0.2">
      <c r="A417" s="4"/>
      <c r="B417" s="4"/>
      <c r="C417" s="4"/>
      <c r="D417" s="4"/>
      <c r="E417" s="4"/>
      <c r="F417" s="4"/>
      <c r="G417" s="4"/>
      <c r="H417" s="4"/>
      <c r="I417" s="4"/>
      <c r="J417" s="4"/>
      <c r="K417" s="4"/>
      <c r="L417" s="4"/>
      <c r="M417" s="4"/>
      <c r="N417" s="4"/>
      <c r="O417" s="4"/>
      <c r="P417" s="4"/>
      <c r="Q417" s="4"/>
      <c r="R417" s="4"/>
      <c r="S417" s="4"/>
      <c r="T417" s="6"/>
      <c r="U417" s="4"/>
      <c r="V417" s="4"/>
      <c r="W417" s="4"/>
      <c r="X417" s="4"/>
      <c r="Y417" s="4"/>
      <c r="Z417" s="4"/>
      <c r="AA417" s="4"/>
      <c r="AB417" s="4"/>
      <c r="AC417" s="4"/>
      <c r="AD417" s="4"/>
      <c r="AE417" s="4"/>
      <c r="AF417" s="4"/>
      <c r="AG417" s="4"/>
      <c r="AH417" s="4"/>
      <c r="AI417" s="47"/>
      <c r="AJ417" s="47"/>
      <c r="AK417" s="109"/>
      <c r="AL417" s="109"/>
      <c r="AM417" s="45"/>
      <c r="AN417" s="45"/>
      <c r="AO417" s="45"/>
      <c r="AP417" s="45"/>
      <c r="AQ417" s="45"/>
      <c r="AR417" s="45"/>
      <c r="AS417" s="45"/>
      <c r="AT417" s="45"/>
    </row>
    <row r="418" spans="1:46" ht="16.5" x14ac:dyDescent="0.3">
      <c r="A418" s="28" t="s">
        <v>306</v>
      </c>
      <c r="B418" s="29"/>
      <c r="C418" s="29"/>
      <c r="D418" s="29"/>
      <c r="E418" s="29"/>
      <c r="F418" s="29"/>
      <c r="G418" s="29"/>
      <c r="H418" s="29"/>
      <c r="I418" s="29"/>
      <c r="J418" s="29"/>
      <c r="K418" s="29"/>
      <c r="L418" s="29"/>
      <c r="M418" s="29"/>
      <c r="N418" s="29"/>
      <c r="O418" s="29"/>
      <c r="P418" s="29"/>
      <c r="Q418" s="29"/>
      <c r="R418" s="29"/>
      <c r="S418" s="29"/>
      <c r="T418" s="30"/>
      <c r="U418" s="29"/>
      <c r="V418" s="29"/>
      <c r="W418" s="29"/>
      <c r="X418" s="29"/>
      <c r="Y418" s="31"/>
      <c r="Z418" s="31"/>
      <c r="AA418" s="31"/>
      <c r="AB418" s="31"/>
      <c r="AC418" s="29"/>
      <c r="AD418" s="29"/>
      <c r="AE418" s="31"/>
      <c r="AF418" s="31"/>
      <c r="AG418" s="29"/>
      <c r="AH418" s="29"/>
      <c r="AI418" s="50"/>
      <c r="AJ418" s="50"/>
      <c r="AK418" s="103"/>
      <c r="AL418" s="103"/>
      <c r="AM418" s="104"/>
      <c r="AN418" s="104"/>
      <c r="AO418" s="104"/>
      <c r="AP418" s="104"/>
      <c r="AQ418" s="104"/>
      <c r="AR418" s="104"/>
      <c r="AS418" s="104"/>
      <c r="AT418" s="104"/>
    </row>
    <row r="419" spans="1:46" ht="17.25" thickBot="1" x14ac:dyDescent="0.35">
      <c r="A419" s="66" t="s">
        <v>33</v>
      </c>
      <c r="B419" s="66"/>
      <c r="C419" s="66"/>
      <c r="D419" s="66" t="s">
        <v>34</v>
      </c>
      <c r="E419" s="66"/>
      <c r="F419" s="66"/>
      <c r="G419" s="66"/>
      <c r="H419" s="66"/>
      <c r="I419" s="66"/>
      <c r="J419" s="66"/>
      <c r="K419" s="66"/>
      <c r="L419" s="66"/>
      <c r="M419" s="66" t="s">
        <v>228</v>
      </c>
      <c r="N419" s="66"/>
      <c r="O419" s="66"/>
      <c r="P419" s="66"/>
      <c r="Q419" s="66"/>
      <c r="R419" s="66"/>
      <c r="S419" s="66"/>
      <c r="T419" s="66"/>
      <c r="U419" s="66"/>
      <c r="V419" s="66"/>
      <c r="W419" s="66"/>
      <c r="X419" s="66"/>
      <c r="Y419" s="66"/>
      <c r="Z419" s="66"/>
      <c r="AA419" s="66"/>
      <c r="AB419" s="66"/>
      <c r="AC419" s="66"/>
      <c r="AD419" s="66"/>
      <c r="AE419" s="66"/>
      <c r="AF419" s="66"/>
      <c r="AG419" s="66"/>
      <c r="AH419" s="68"/>
      <c r="AI419" s="67" t="s">
        <v>35</v>
      </c>
      <c r="AJ419" s="72"/>
      <c r="AK419" s="112"/>
      <c r="AL419" s="112"/>
      <c r="AM419" s="54"/>
      <c r="AN419" s="54"/>
      <c r="AO419" s="54"/>
      <c r="AP419" s="54"/>
      <c r="AQ419" s="54"/>
      <c r="AR419" s="54"/>
      <c r="AS419" s="54"/>
      <c r="AT419" s="54"/>
    </row>
    <row r="420" spans="1:46" s="222" customFormat="1" ht="12" x14ac:dyDescent="0.2">
      <c r="A420" s="63" t="s">
        <v>321</v>
      </c>
      <c r="B420" s="63"/>
      <c r="C420" s="63"/>
      <c r="D420" s="670" t="s">
        <v>309</v>
      </c>
      <c r="E420" s="670"/>
      <c r="F420" s="670"/>
      <c r="G420" s="670"/>
      <c r="H420" s="670"/>
      <c r="I420" s="670"/>
      <c r="J420" s="670"/>
      <c r="K420" s="670"/>
      <c r="L420" s="670"/>
      <c r="M420" s="63" t="s">
        <v>307</v>
      </c>
      <c r="N420" s="63"/>
      <c r="O420" s="63"/>
      <c r="P420" s="63"/>
      <c r="Q420" s="63"/>
      <c r="R420" s="63"/>
      <c r="S420" s="63"/>
      <c r="T420" s="63"/>
      <c r="U420" s="63"/>
      <c r="V420" s="63"/>
      <c r="W420" s="63"/>
      <c r="X420" s="63"/>
      <c r="Y420" s="63"/>
      <c r="Z420" s="63"/>
      <c r="AA420" s="63"/>
      <c r="AB420" s="63"/>
      <c r="AC420" s="63"/>
      <c r="AD420" s="63"/>
      <c r="AE420" s="63"/>
      <c r="AF420" s="63"/>
      <c r="AG420" s="63"/>
      <c r="AH420" s="63"/>
      <c r="AI420" s="65">
        <v>50</v>
      </c>
      <c r="AJ420" s="69"/>
      <c r="AK420" s="48"/>
      <c r="AL420" s="48"/>
      <c r="AM420" s="45"/>
      <c r="AN420" s="45"/>
      <c r="AO420" s="45"/>
      <c r="AP420" s="45"/>
      <c r="AQ420" s="45"/>
      <c r="AR420" s="45"/>
      <c r="AS420" s="45"/>
      <c r="AT420" s="45"/>
    </row>
    <row r="421" spans="1:46" s="222" customFormat="1" ht="12" x14ac:dyDescent="0.2">
      <c r="A421" s="58" t="s">
        <v>322</v>
      </c>
      <c r="B421" s="58"/>
      <c r="C421" s="58"/>
      <c r="D421" s="668"/>
      <c r="E421" s="668"/>
      <c r="F421" s="668"/>
      <c r="G421" s="668"/>
      <c r="H421" s="668"/>
      <c r="I421" s="668"/>
      <c r="J421" s="668"/>
      <c r="K421" s="668"/>
      <c r="L421" s="668"/>
      <c r="M421" s="58" t="s">
        <v>308</v>
      </c>
      <c r="N421" s="58"/>
      <c r="O421" s="58"/>
      <c r="P421" s="58"/>
      <c r="Q421" s="58"/>
      <c r="R421" s="58"/>
      <c r="S421" s="58"/>
      <c r="T421" s="58"/>
      <c r="U421" s="58"/>
      <c r="V421" s="58"/>
      <c r="W421" s="58"/>
      <c r="X421" s="58"/>
      <c r="Y421" s="58"/>
      <c r="Z421" s="58"/>
      <c r="AA421" s="58"/>
      <c r="AB421" s="58"/>
      <c r="AC421" s="58"/>
      <c r="AD421" s="58"/>
      <c r="AE421" s="58"/>
      <c r="AF421" s="58"/>
      <c r="AG421" s="58"/>
      <c r="AH421" s="58"/>
      <c r="AI421" s="60">
        <v>20</v>
      </c>
      <c r="AJ421" s="69"/>
      <c r="AK421" s="48"/>
      <c r="AL421" s="48"/>
      <c r="AM421" s="45"/>
      <c r="AN421" s="45"/>
      <c r="AO421" s="45"/>
      <c r="AP421" s="45"/>
      <c r="AQ421" s="45"/>
      <c r="AR421" s="45"/>
      <c r="AS421" s="45"/>
      <c r="AT421" s="45"/>
    </row>
    <row r="422" spans="1:46" s="222" customFormat="1" ht="12" x14ac:dyDescent="0.2">
      <c r="A422" s="4"/>
      <c r="B422" s="4"/>
      <c r="C422" s="4"/>
      <c r="D422" s="4"/>
      <c r="E422" s="4"/>
      <c r="F422" s="4"/>
      <c r="G422" s="4"/>
      <c r="H422" s="4"/>
      <c r="I422" s="4"/>
      <c r="J422" s="4"/>
      <c r="K422" s="4"/>
      <c r="L422" s="4"/>
      <c r="M422" s="4"/>
      <c r="N422" s="4"/>
      <c r="O422" s="4"/>
      <c r="P422" s="4"/>
      <c r="Q422" s="4"/>
      <c r="R422" s="4"/>
      <c r="S422" s="4"/>
      <c r="T422" s="6"/>
      <c r="U422" s="4"/>
      <c r="V422" s="4"/>
      <c r="W422" s="4"/>
      <c r="X422" s="4"/>
      <c r="Y422" s="4"/>
      <c r="Z422" s="4"/>
      <c r="AA422" s="4"/>
      <c r="AB422" s="4"/>
      <c r="AC422" s="4"/>
      <c r="AD422" s="4"/>
      <c r="AE422" s="4"/>
      <c r="AF422" s="4"/>
      <c r="AG422" s="4"/>
      <c r="AH422" s="4"/>
      <c r="AI422" s="47"/>
      <c r="AJ422" s="47"/>
      <c r="AK422" s="109"/>
      <c r="AL422" s="109"/>
      <c r="AM422" s="45"/>
      <c r="AN422" s="45"/>
      <c r="AO422" s="45"/>
      <c r="AP422" s="45"/>
      <c r="AQ422" s="45"/>
      <c r="AR422" s="45"/>
      <c r="AS422" s="45"/>
      <c r="AT422" s="45"/>
    </row>
    <row r="423" spans="1:46" ht="16.5" x14ac:dyDescent="0.3">
      <c r="A423" s="28" t="s">
        <v>326</v>
      </c>
      <c r="B423" s="29"/>
      <c r="C423" s="29"/>
      <c r="D423" s="29"/>
      <c r="E423" s="29"/>
      <c r="F423" s="29"/>
      <c r="G423" s="29"/>
      <c r="H423" s="29"/>
      <c r="I423" s="29"/>
      <c r="J423" s="29"/>
      <c r="K423" s="29"/>
      <c r="L423" s="29"/>
      <c r="M423" s="29"/>
      <c r="N423" s="29"/>
      <c r="O423" s="29"/>
      <c r="P423" s="29"/>
      <c r="Q423" s="29"/>
      <c r="R423" s="29"/>
      <c r="S423" s="29"/>
      <c r="T423" s="30"/>
      <c r="U423" s="29"/>
      <c r="V423" s="29"/>
      <c r="W423" s="29"/>
      <c r="X423" s="29"/>
      <c r="Y423" s="31"/>
      <c r="Z423" s="31"/>
      <c r="AA423" s="31"/>
      <c r="AB423" s="31"/>
      <c r="AC423" s="29"/>
      <c r="AD423" s="29"/>
      <c r="AE423" s="31"/>
      <c r="AF423" s="31"/>
      <c r="AG423" s="29"/>
      <c r="AH423" s="29"/>
      <c r="AI423" s="50"/>
      <c r="AJ423" s="50"/>
      <c r="AK423" s="103"/>
      <c r="AL423" s="103"/>
      <c r="AM423" s="104"/>
      <c r="AN423" s="104"/>
      <c r="AO423" s="104"/>
      <c r="AP423" s="104"/>
      <c r="AQ423" s="104"/>
      <c r="AR423" s="104"/>
      <c r="AS423" s="104"/>
      <c r="AT423" s="104"/>
    </row>
    <row r="424" spans="1:46" ht="17.25" thickBot="1" x14ac:dyDescent="0.35">
      <c r="A424" s="66" t="s">
        <v>33</v>
      </c>
      <c r="B424" s="66"/>
      <c r="C424" s="66"/>
      <c r="D424" s="66" t="s">
        <v>34</v>
      </c>
      <c r="E424" s="66"/>
      <c r="F424" s="66"/>
      <c r="G424" s="66"/>
      <c r="H424" s="66"/>
      <c r="I424" s="66"/>
      <c r="J424" s="66"/>
      <c r="K424" s="66"/>
      <c r="L424" s="66"/>
      <c r="M424" s="66" t="s">
        <v>228</v>
      </c>
      <c r="N424" s="66"/>
      <c r="O424" s="66"/>
      <c r="P424" s="66"/>
      <c r="Q424" s="66"/>
      <c r="R424" s="66"/>
      <c r="S424" s="66"/>
      <c r="T424" s="66"/>
      <c r="U424" s="66"/>
      <c r="V424" s="66"/>
      <c r="W424" s="66"/>
      <c r="X424" s="66"/>
      <c r="Y424" s="66" t="s">
        <v>441</v>
      </c>
      <c r="Z424" s="66"/>
      <c r="AA424" s="66"/>
      <c r="AB424" s="66"/>
      <c r="AC424" s="66"/>
      <c r="AD424" s="66"/>
      <c r="AE424" s="66"/>
      <c r="AF424" s="66"/>
      <c r="AG424" s="66"/>
      <c r="AH424" s="68"/>
      <c r="AI424" s="67" t="s">
        <v>35</v>
      </c>
      <c r="AJ424" s="72"/>
      <c r="AK424" s="112"/>
      <c r="AL424" s="112"/>
      <c r="AM424" s="54"/>
      <c r="AN424" s="54"/>
      <c r="AO424" s="54"/>
      <c r="AP424" s="54"/>
      <c r="AQ424" s="54"/>
      <c r="AR424" s="54"/>
      <c r="AS424" s="54"/>
      <c r="AT424" s="54"/>
    </row>
    <row r="425" spans="1:46" s="222" customFormat="1" ht="25.35" customHeight="1" x14ac:dyDescent="0.2">
      <c r="A425" s="64" t="s">
        <v>323</v>
      </c>
      <c r="B425" s="64"/>
      <c r="C425" s="64"/>
      <c r="D425" s="670" t="s">
        <v>594</v>
      </c>
      <c r="E425" s="670"/>
      <c r="F425" s="670"/>
      <c r="G425" s="670"/>
      <c r="H425" s="670"/>
      <c r="I425" s="670"/>
      <c r="J425" s="670"/>
      <c r="K425" s="670"/>
      <c r="L425" s="670"/>
      <c r="M425" s="64" t="s">
        <v>502</v>
      </c>
      <c r="N425" s="64"/>
      <c r="O425" s="64"/>
      <c r="P425" s="64"/>
      <c r="Q425" s="64"/>
      <c r="R425" s="64"/>
      <c r="S425" s="64"/>
      <c r="T425" s="64"/>
      <c r="U425" s="64"/>
      <c r="V425" s="64"/>
      <c r="W425" s="64"/>
      <c r="X425" s="64"/>
      <c r="Y425" s="679" t="s">
        <v>506</v>
      </c>
      <c r="Z425" s="679"/>
      <c r="AA425" s="679"/>
      <c r="AB425" s="679"/>
      <c r="AC425" s="679"/>
      <c r="AD425" s="679"/>
      <c r="AE425" s="679"/>
      <c r="AF425" s="679"/>
      <c r="AG425" s="679"/>
      <c r="AH425" s="679"/>
      <c r="AI425" s="184">
        <v>40</v>
      </c>
      <c r="AJ425" s="69"/>
      <c r="AK425" s="48"/>
      <c r="AL425" s="48"/>
      <c r="AM425" s="45"/>
      <c r="AN425" s="45"/>
      <c r="AO425" s="45"/>
      <c r="AP425" s="45"/>
      <c r="AQ425" s="45"/>
      <c r="AR425" s="45"/>
      <c r="AS425" s="45"/>
      <c r="AT425" s="45"/>
    </row>
    <row r="426" spans="1:46" s="222" customFormat="1" ht="25.35" customHeight="1" x14ac:dyDescent="0.2">
      <c r="A426" s="56" t="s">
        <v>344</v>
      </c>
      <c r="B426" s="56"/>
      <c r="C426" s="56"/>
      <c r="D426" s="667"/>
      <c r="E426" s="667"/>
      <c r="F426" s="667"/>
      <c r="G426" s="667"/>
      <c r="H426" s="667"/>
      <c r="I426" s="667"/>
      <c r="J426" s="667"/>
      <c r="K426" s="667"/>
      <c r="L426" s="667"/>
      <c r="M426" s="56" t="s">
        <v>503</v>
      </c>
      <c r="N426" s="56"/>
      <c r="O426" s="56"/>
      <c r="P426" s="56"/>
      <c r="Q426" s="56"/>
      <c r="R426" s="56"/>
      <c r="S426" s="56"/>
      <c r="T426" s="56"/>
      <c r="U426" s="56"/>
      <c r="V426" s="56"/>
      <c r="W426" s="56"/>
      <c r="X426" s="56"/>
      <c r="Y426" s="661" t="s">
        <v>506</v>
      </c>
      <c r="Z426" s="661"/>
      <c r="AA426" s="661"/>
      <c r="AB426" s="661"/>
      <c r="AC426" s="661"/>
      <c r="AD426" s="661"/>
      <c r="AE426" s="661"/>
      <c r="AF426" s="661"/>
      <c r="AG426" s="661"/>
      <c r="AH426" s="661"/>
      <c r="AI426" s="185">
        <v>40</v>
      </c>
      <c r="AJ426" s="69"/>
      <c r="AK426" s="48"/>
      <c r="AL426" s="48"/>
      <c r="AM426" s="45"/>
      <c r="AN426" s="45"/>
      <c r="AO426" s="45"/>
      <c r="AP426" s="45"/>
      <c r="AQ426" s="45"/>
      <c r="AR426" s="45"/>
      <c r="AS426" s="45"/>
      <c r="AT426" s="45"/>
    </row>
    <row r="427" spans="1:46" s="222" customFormat="1" ht="25.35" customHeight="1" x14ac:dyDescent="0.2">
      <c r="A427" s="59" t="s">
        <v>345</v>
      </c>
      <c r="B427" s="59"/>
      <c r="C427" s="59"/>
      <c r="D427" s="668"/>
      <c r="E427" s="668"/>
      <c r="F427" s="668"/>
      <c r="G427" s="668"/>
      <c r="H427" s="668"/>
      <c r="I427" s="668"/>
      <c r="J427" s="668"/>
      <c r="K427" s="668"/>
      <c r="L427" s="668"/>
      <c r="M427" s="59" t="s">
        <v>504</v>
      </c>
      <c r="N427" s="59"/>
      <c r="O427" s="59"/>
      <c r="P427" s="59"/>
      <c r="Q427" s="59"/>
      <c r="R427" s="59"/>
      <c r="S427" s="59"/>
      <c r="T427" s="59"/>
      <c r="U427" s="59"/>
      <c r="V427" s="59"/>
      <c r="W427" s="59"/>
      <c r="X427" s="59"/>
      <c r="Y427" s="675" t="s">
        <v>506</v>
      </c>
      <c r="Z427" s="675"/>
      <c r="AA427" s="675"/>
      <c r="AB427" s="675"/>
      <c r="AC427" s="675"/>
      <c r="AD427" s="675"/>
      <c r="AE427" s="675"/>
      <c r="AF427" s="675"/>
      <c r="AG427" s="675"/>
      <c r="AH427" s="675"/>
      <c r="AI427" s="186">
        <v>40</v>
      </c>
      <c r="AJ427" s="69"/>
      <c r="AK427" s="48"/>
      <c r="AL427" s="48"/>
      <c r="AM427" s="45"/>
      <c r="AN427" s="45"/>
      <c r="AO427" s="45"/>
      <c r="AP427" s="45"/>
      <c r="AQ427" s="45"/>
      <c r="AR427" s="45"/>
      <c r="AS427" s="45"/>
      <c r="AT427" s="45"/>
    </row>
    <row r="428" spans="1:46" s="222" customFormat="1" ht="12" x14ac:dyDescent="0.2">
      <c r="A428" s="4"/>
      <c r="B428" s="4"/>
      <c r="C428" s="4"/>
      <c r="D428" s="349"/>
      <c r="E428" s="349"/>
      <c r="F428" s="349"/>
      <c r="G428" s="349"/>
      <c r="H428" s="349"/>
      <c r="I428" s="349"/>
      <c r="J428" s="349"/>
      <c r="K428" s="349"/>
      <c r="L428" s="349"/>
      <c r="M428" s="4"/>
      <c r="N428" s="4"/>
      <c r="O428" s="4"/>
      <c r="P428" s="4"/>
      <c r="Q428" s="4"/>
      <c r="R428" s="4"/>
      <c r="S428" s="4"/>
      <c r="T428" s="6"/>
      <c r="U428" s="4"/>
      <c r="V428" s="4"/>
      <c r="W428" s="4"/>
      <c r="X428" s="4"/>
      <c r="Y428" s="4"/>
      <c r="Z428" s="4"/>
      <c r="AA428" s="4"/>
      <c r="AB428" s="4"/>
      <c r="AC428" s="4"/>
      <c r="AD428" s="4"/>
      <c r="AE428" s="4"/>
      <c r="AF428" s="4"/>
      <c r="AG428" s="4"/>
      <c r="AH428" s="4"/>
      <c r="AI428" s="47"/>
      <c r="AJ428" s="47"/>
      <c r="AK428" s="109"/>
      <c r="AL428" s="109"/>
      <c r="AM428" s="45"/>
      <c r="AN428" s="45"/>
      <c r="AO428" s="45"/>
      <c r="AP428" s="45"/>
      <c r="AQ428" s="45"/>
      <c r="AR428" s="45"/>
      <c r="AS428" s="45"/>
      <c r="AT428" s="45"/>
    </row>
    <row r="429" spans="1:46" s="239" customFormat="1" ht="20.25" x14ac:dyDescent="0.3">
      <c r="A429" s="2" t="s">
        <v>324</v>
      </c>
      <c r="B429" s="204"/>
      <c r="C429" s="204"/>
      <c r="D429" s="352"/>
      <c r="E429" s="352"/>
      <c r="F429" s="352"/>
      <c r="G429" s="352"/>
      <c r="H429" s="352"/>
      <c r="I429" s="352"/>
      <c r="J429" s="352"/>
      <c r="K429" s="352"/>
      <c r="L429" s="352"/>
      <c r="M429" s="204"/>
      <c r="N429" s="204"/>
      <c r="O429" s="204"/>
      <c r="P429" s="204"/>
      <c r="Q429" s="204"/>
      <c r="R429" s="204"/>
      <c r="S429" s="204"/>
      <c r="T429" s="205"/>
      <c r="U429" s="204"/>
      <c r="V429" s="204"/>
      <c r="W429" s="204"/>
      <c r="X429" s="204"/>
      <c r="Y429" s="206"/>
      <c r="Z429" s="206"/>
      <c r="AA429" s="206"/>
      <c r="AB429" s="206"/>
      <c r="AC429" s="204"/>
      <c r="AD429" s="204"/>
      <c r="AE429" s="206"/>
      <c r="AF429" s="206"/>
      <c r="AG429" s="204"/>
      <c r="AH429" s="204"/>
      <c r="AI429" s="207"/>
      <c r="AJ429" s="207"/>
      <c r="AK429" s="208"/>
      <c r="AL429" s="208"/>
      <c r="AM429" s="209"/>
      <c r="AN429" s="209"/>
      <c r="AO429" s="209"/>
      <c r="AP429" s="209"/>
      <c r="AQ429" s="209"/>
      <c r="AR429" s="209"/>
      <c r="AS429" s="209"/>
      <c r="AT429" s="209"/>
    </row>
    <row r="430" spans="1:46" ht="16.5" x14ac:dyDescent="0.3">
      <c r="A430" s="28" t="s">
        <v>333</v>
      </c>
      <c r="B430" s="29"/>
      <c r="C430" s="29"/>
      <c r="D430" s="350"/>
      <c r="E430" s="350"/>
      <c r="F430" s="350"/>
      <c r="G430" s="350"/>
      <c r="H430" s="350"/>
      <c r="I430" s="350"/>
      <c r="J430" s="350"/>
      <c r="K430" s="350"/>
      <c r="L430" s="350"/>
      <c r="M430" s="29"/>
      <c r="N430" s="29"/>
      <c r="O430" s="29"/>
      <c r="P430" s="29"/>
      <c r="Q430" s="29"/>
      <c r="R430" s="29"/>
      <c r="S430" s="339"/>
      <c r="T430" s="726" t="s">
        <v>535</v>
      </c>
      <c r="U430" s="726"/>
      <c r="V430" s="726"/>
      <c r="W430" s="726"/>
      <c r="X430" s="726"/>
      <c r="Y430" s="726"/>
      <c r="Z430" s="726"/>
      <c r="AA430" s="726"/>
      <c r="AB430" s="726"/>
      <c r="AC430" s="726"/>
      <c r="AD430" s="726"/>
      <c r="AE430" s="726"/>
      <c r="AF430" s="726"/>
      <c r="AG430" s="726"/>
      <c r="AH430" s="726"/>
      <c r="AI430" s="726"/>
      <c r="AJ430" s="50"/>
      <c r="AK430" s="103"/>
      <c r="AL430" s="103"/>
      <c r="AM430" s="104"/>
      <c r="AN430" s="104"/>
      <c r="AO430" s="104"/>
      <c r="AP430" s="104"/>
      <c r="AQ430" s="104"/>
      <c r="AR430" s="104"/>
      <c r="AS430" s="104"/>
      <c r="AT430" s="104"/>
    </row>
    <row r="431" spans="1:46" ht="17.25" thickBot="1" x14ac:dyDescent="0.35">
      <c r="A431" s="66" t="s">
        <v>33</v>
      </c>
      <c r="B431" s="66"/>
      <c r="C431" s="66"/>
      <c r="D431" s="351" t="s">
        <v>34</v>
      </c>
      <c r="E431" s="351"/>
      <c r="F431" s="351"/>
      <c r="G431" s="351"/>
      <c r="H431" s="351"/>
      <c r="I431" s="351"/>
      <c r="J431" s="351"/>
      <c r="K431" s="351"/>
      <c r="L431" s="351"/>
      <c r="M431" s="66" t="s">
        <v>228</v>
      </c>
      <c r="N431" s="66"/>
      <c r="O431" s="66"/>
      <c r="P431" s="66"/>
      <c r="Q431" s="66"/>
      <c r="R431" s="66"/>
      <c r="S431" s="66"/>
      <c r="T431" s="66"/>
      <c r="U431" s="66"/>
      <c r="V431" s="66"/>
      <c r="W431" s="66"/>
      <c r="X431" s="66"/>
      <c r="Y431" s="66" t="s">
        <v>441</v>
      </c>
      <c r="Z431" s="66"/>
      <c r="AA431" s="66"/>
      <c r="AB431" s="66"/>
      <c r="AC431" s="66"/>
      <c r="AD431" s="66"/>
      <c r="AE431" s="66"/>
      <c r="AF431" s="66"/>
      <c r="AG431" s="66"/>
      <c r="AH431" s="68"/>
      <c r="AI431" s="67" t="s">
        <v>35</v>
      </c>
      <c r="AJ431" s="72"/>
      <c r="AK431" s="112"/>
      <c r="AL431" s="112"/>
      <c r="AM431" s="54"/>
      <c r="AN431" s="54"/>
      <c r="AO431" s="54"/>
      <c r="AP431" s="54"/>
      <c r="AQ431" s="54"/>
      <c r="AR431" s="54"/>
      <c r="AS431" s="54"/>
      <c r="AT431" s="54"/>
    </row>
    <row r="432" spans="1:46" s="222" customFormat="1" ht="25.35" customHeight="1" x14ac:dyDescent="0.2">
      <c r="A432" s="64" t="s">
        <v>325</v>
      </c>
      <c r="B432" s="64"/>
      <c r="C432" s="64"/>
      <c r="D432" s="670" t="s">
        <v>595</v>
      </c>
      <c r="E432" s="670"/>
      <c r="F432" s="670"/>
      <c r="G432" s="670"/>
      <c r="H432" s="670"/>
      <c r="I432" s="670"/>
      <c r="J432" s="670"/>
      <c r="K432" s="670"/>
      <c r="L432" s="670"/>
      <c r="M432" s="64" t="s">
        <v>327</v>
      </c>
      <c r="N432" s="64"/>
      <c r="O432" s="64"/>
      <c r="P432" s="64"/>
      <c r="Q432" s="64"/>
      <c r="R432" s="64"/>
      <c r="S432" s="64"/>
      <c r="T432" s="64"/>
      <c r="U432" s="64"/>
      <c r="V432" s="64"/>
      <c r="W432" s="64"/>
      <c r="X432" s="64"/>
      <c r="Y432" s="679" t="s">
        <v>507</v>
      </c>
      <c r="Z432" s="679"/>
      <c r="AA432" s="679"/>
      <c r="AB432" s="679"/>
      <c r="AC432" s="679"/>
      <c r="AD432" s="679"/>
      <c r="AE432" s="679"/>
      <c r="AF432" s="679"/>
      <c r="AG432" s="679"/>
      <c r="AH432" s="679"/>
      <c r="AI432" s="184">
        <v>5</v>
      </c>
      <c r="AJ432" s="69"/>
      <c r="AK432" s="48"/>
      <c r="AL432" s="48"/>
      <c r="AM432" s="45"/>
      <c r="AN432" s="45"/>
      <c r="AO432" s="45"/>
      <c r="AP432" s="45"/>
      <c r="AQ432" s="45"/>
      <c r="AR432" s="45"/>
      <c r="AS432" s="45"/>
      <c r="AT432" s="45"/>
    </row>
    <row r="433" spans="1:46" s="222" customFormat="1" ht="48.75" customHeight="1" x14ac:dyDescent="0.2">
      <c r="A433" s="56" t="s">
        <v>330</v>
      </c>
      <c r="B433" s="56"/>
      <c r="C433" s="56"/>
      <c r="D433" s="667"/>
      <c r="E433" s="667"/>
      <c r="F433" s="667"/>
      <c r="G433" s="667"/>
      <c r="H433" s="667"/>
      <c r="I433" s="667"/>
      <c r="J433" s="667"/>
      <c r="K433" s="667"/>
      <c r="L433" s="667"/>
      <c r="M433" s="56" t="s">
        <v>328</v>
      </c>
      <c r="N433" s="56"/>
      <c r="O433" s="56"/>
      <c r="P433" s="56"/>
      <c r="Q433" s="56"/>
      <c r="R433" s="56"/>
      <c r="S433" s="56"/>
      <c r="T433" s="56"/>
      <c r="U433" s="56"/>
      <c r="V433" s="56"/>
      <c r="W433" s="56"/>
      <c r="X433" s="56"/>
      <c r="Y433" s="661" t="s">
        <v>508</v>
      </c>
      <c r="Z433" s="661"/>
      <c r="AA433" s="661"/>
      <c r="AB433" s="661"/>
      <c r="AC433" s="661"/>
      <c r="AD433" s="661"/>
      <c r="AE433" s="661"/>
      <c r="AF433" s="661"/>
      <c r="AG433" s="661"/>
      <c r="AH433" s="661"/>
      <c r="AI433" s="185">
        <v>1</v>
      </c>
      <c r="AJ433" s="69"/>
      <c r="AK433" s="48"/>
      <c r="AL433" s="48"/>
      <c r="AM433" s="45"/>
      <c r="AN433" s="45"/>
      <c r="AO433" s="45"/>
      <c r="AP433" s="45"/>
      <c r="AQ433" s="45"/>
      <c r="AR433" s="45"/>
      <c r="AS433" s="45"/>
      <c r="AT433" s="45"/>
    </row>
    <row r="434" spans="1:46" s="222" customFormat="1" ht="25.35" customHeight="1" x14ac:dyDescent="0.2">
      <c r="A434" s="59" t="s">
        <v>331</v>
      </c>
      <c r="B434" s="59"/>
      <c r="C434" s="59"/>
      <c r="D434" s="668" t="s">
        <v>596</v>
      </c>
      <c r="E434" s="668"/>
      <c r="F434" s="668"/>
      <c r="G434" s="668"/>
      <c r="H434" s="668"/>
      <c r="I434" s="668"/>
      <c r="J434" s="668"/>
      <c r="K434" s="668"/>
      <c r="L434" s="668"/>
      <c r="M434" s="675" t="s">
        <v>329</v>
      </c>
      <c r="N434" s="675"/>
      <c r="O434" s="675"/>
      <c r="P434" s="675"/>
      <c r="Q434" s="675"/>
      <c r="R434" s="675"/>
      <c r="S434" s="675"/>
      <c r="T434" s="675"/>
      <c r="U434" s="675"/>
      <c r="V434" s="675"/>
      <c r="W434" s="675"/>
      <c r="X434" s="675"/>
      <c r="Y434" s="675" t="s">
        <v>505</v>
      </c>
      <c r="Z434" s="675"/>
      <c r="AA434" s="675"/>
      <c r="AB434" s="675"/>
      <c r="AC434" s="675"/>
      <c r="AD434" s="675"/>
      <c r="AE434" s="675"/>
      <c r="AF434" s="675"/>
      <c r="AG434" s="675"/>
      <c r="AH434" s="675"/>
      <c r="AI434" s="186">
        <v>150</v>
      </c>
      <c r="AJ434" s="69"/>
      <c r="AK434" s="48"/>
      <c r="AL434" s="48"/>
      <c r="AM434" s="45"/>
      <c r="AN434" s="45"/>
      <c r="AO434" s="45"/>
      <c r="AP434" s="45"/>
      <c r="AQ434" s="45"/>
      <c r="AR434" s="45"/>
      <c r="AS434" s="45"/>
      <c r="AT434" s="45"/>
    </row>
    <row r="435" spans="1:46" s="222" customFormat="1" ht="12" x14ac:dyDescent="0.2">
      <c r="A435" s="4"/>
      <c r="B435" s="4"/>
      <c r="C435" s="4"/>
      <c r="D435" s="4"/>
      <c r="E435" s="4"/>
      <c r="F435" s="4"/>
      <c r="G435" s="4"/>
      <c r="H435" s="4"/>
      <c r="I435" s="4"/>
      <c r="J435" s="4"/>
      <c r="K435" s="4"/>
      <c r="L435" s="4"/>
      <c r="M435" s="4"/>
      <c r="N435" s="4"/>
      <c r="O435" s="4"/>
      <c r="P435" s="4"/>
      <c r="Q435" s="4"/>
      <c r="R435" s="4"/>
      <c r="S435" s="4"/>
      <c r="T435" s="6"/>
      <c r="U435" s="4"/>
      <c r="V435" s="4"/>
      <c r="W435" s="4"/>
      <c r="X435" s="4"/>
      <c r="Y435" s="4"/>
      <c r="Z435" s="4"/>
      <c r="AA435" s="4"/>
      <c r="AB435" s="4"/>
      <c r="AC435" s="4"/>
      <c r="AD435" s="4"/>
      <c r="AE435" s="4"/>
      <c r="AF435" s="4"/>
      <c r="AG435" s="4"/>
      <c r="AH435" s="4"/>
      <c r="AI435" s="33"/>
      <c r="AJ435" s="33"/>
      <c r="AK435" s="74"/>
      <c r="AL435" s="74"/>
      <c r="AM435" s="45"/>
      <c r="AN435" s="45"/>
      <c r="AO435" s="45"/>
      <c r="AP435" s="45"/>
      <c r="AQ435" s="45"/>
      <c r="AR435" s="45"/>
      <c r="AS435" s="45"/>
      <c r="AT435" s="45"/>
    </row>
    <row r="436" spans="1:46" s="222" customFormat="1" ht="14.25" customHeight="1" x14ac:dyDescent="0.2">
      <c r="A436" s="4"/>
      <c r="B436" s="4"/>
      <c r="C436" s="4"/>
      <c r="D436" s="4"/>
      <c r="E436" s="4"/>
      <c r="F436" s="4"/>
      <c r="G436" s="4"/>
      <c r="H436" s="4"/>
      <c r="I436" s="4"/>
      <c r="J436" s="4"/>
      <c r="K436" s="4"/>
      <c r="L436" s="4"/>
      <c r="M436" s="4"/>
      <c r="N436" s="4"/>
      <c r="O436" s="4"/>
      <c r="P436" s="4"/>
      <c r="Q436" s="4"/>
      <c r="R436" s="4"/>
      <c r="S436" s="4"/>
      <c r="T436" s="6"/>
      <c r="U436" s="4"/>
      <c r="V436" s="4"/>
      <c r="W436" s="4"/>
      <c r="X436" s="4"/>
      <c r="Y436" s="4"/>
      <c r="Z436" s="4"/>
      <c r="AA436" s="4"/>
      <c r="AB436" s="4"/>
      <c r="AC436" s="4"/>
      <c r="AD436" s="4"/>
      <c r="AE436" s="4"/>
      <c r="AF436" s="4"/>
      <c r="AG436" s="4"/>
      <c r="AH436" s="4"/>
      <c r="AI436" s="33"/>
      <c r="AJ436" s="33"/>
      <c r="AK436" s="74"/>
      <c r="AL436" s="74"/>
      <c r="AM436" s="45"/>
      <c r="AN436" s="45"/>
      <c r="AO436" s="45"/>
      <c r="AP436" s="45"/>
      <c r="AQ436" s="45"/>
      <c r="AR436" s="45"/>
      <c r="AS436" s="45"/>
      <c r="AT436" s="45"/>
    </row>
    <row r="437" spans="1:46" s="222" customFormat="1" ht="14.25" customHeight="1" x14ac:dyDescent="0.2">
      <c r="A437" s="4"/>
      <c r="B437" s="4"/>
      <c r="C437" s="4"/>
      <c r="D437" s="4"/>
      <c r="E437" s="4"/>
      <c r="F437" s="4"/>
      <c r="G437" s="4"/>
      <c r="H437" s="4"/>
      <c r="I437" s="4"/>
      <c r="J437" s="4"/>
      <c r="K437" s="4"/>
      <c r="L437" s="4"/>
      <c r="M437" s="4"/>
      <c r="N437" s="4"/>
      <c r="O437" s="4"/>
      <c r="P437" s="4"/>
      <c r="Q437" s="4"/>
      <c r="R437" s="4"/>
      <c r="S437" s="4"/>
      <c r="T437" s="6"/>
      <c r="U437" s="4"/>
      <c r="V437" s="4"/>
      <c r="W437" s="4"/>
      <c r="X437" s="4"/>
      <c r="Y437" s="4"/>
      <c r="Z437" s="4"/>
      <c r="AA437" s="4"/>
      <c r="AB437" s="4"/>
      <c r="AC437" s="4"/>
      <c r="AD437" s="4"/>
      <c r="AE437" s="4"/>
      <c r="AF437" s="4"/>
      <c r="AG437" s="4"/>
      <c r="AH437" s="4"/>
      <c r="AI437" s="33"/>
      <c r="AJ437" s="33"/>
      <c r="AK437" s="74"/>
      <c r="AL437" s="74"/>
      <c r="AM437" s="45"/>
      <c r="AN437" s="45"/>
      <c r="AO437" s="45"/>
      <c r="AP437" s="45"/>
      <c r="AQ437" s="45"/>
      <c r="AR437" s="45"/>
      <c r="AS437" s="45"/>
      <c r="AT437" s="45"/>
    </row>
    <row r="438" spans="1:46" s="222" customFormat="1" ht="14.25" customHeight="1" x14ac:dyDescent="0.2">
      <c r="A438" s="4"/>
      <c r="B438" s="4"/>
      <c r="C438" s="4"/>
      <c r="D438" s="4"/>
      <c r="E438" s="4"/>
      <c r="F438" s="4"/>
      <c r="G438" s="4"/>
      <c r="H438" s="4"/>
      <c r="I438" s="4"/>
      <c r="J438" s="4"/>
      <c r="K438" s="4"/>
      <c r="L438" s="4"/>
      <c r="M438" s="4"/>
      <c r="N438" s="4"/>
      <c r="O438" s="4"/>
      <c r="P438" s="4"/>
      <c r="Q438" s="4"/>
      <c r="R438" s="4"/>
      <c r="S438" s="4"/>
      <c r="T438" s="6"/>
      <c r="U438" s="4"/>
      <c r="V438" s="4"/>
      <c r="W438" s="4"/>
      <c r="X438" s="4"/>
      <c r="Y438" s="4"/>
      <c r="Z438" s="4"/>
      <c r="AA438" s="4"/>
      <c r="AB438" s="4"/>
      <c r="AC438" s="4"/>
      <c r="AD438" s="4"/>
      <c r="AE438" s="4"/>
      <c r="AF438" s="4"/>
      <c r="AG438" s="4"/>
      <c r="AH438" s="4"/>
      <c r="AI438" s="33"/>
      <c r="AJ438" s="33"/>
      <c r="AK438" s="74"/>
      <c r="AL438" s="74"/>
      <c r="AM438" s="45"/>
      <c r="AN438" s="45"/>
      <c r="AO438" s="45"/>
      <c r="AP438" s="45"/>
      <c r="AQ438" s="45"/>
      <c r="AR438" s="45"/>
      <c r="AS438" s="45"/>
      <c r="AT438" s="45"/>
    </row>
    <row r="439" spans="1:46" s="222" customFormat="1" ht="14.25" customHeight="1" x14ac:dyDescent="0.2">
      <c r="A439" s="4"/>
      <c r="B439" s="4"/>
      <c r="C439" s="4"/>
      <c r="D439" s="4"/>
      <c r="E439" s="4"/>
      <c r="F439" s="4"/>
      <c r="G439" s="4"/>
      <c r="H439" s="4"/>
      <c r="I439" s="4"/>
      <c r="J439" s="4"/>
      <c r="K439" s="4"/>
      <c r="L439" s="4"/>
      <c r="M439" s="4"/>
      <c r="N439" s="4"/>
      <c r="O439" s="4"/>
      <c r="P439" s="4"/>
      <c r="Q439" s="4"/>
      <c r="R439" s="4"/>
      <c r="S439" s="4"/>
      <c r="T439" s="6"/>
      <c r="U439" s="4"/>
      <c r="V439" s="4"/>
      <c r="W439" s="4"/>
      <c r="X439" s="4"/>
      <c r="Y439" s="4"/>
      <c r="Z439" s="4"/>
      <c r="AA439" s="4"/>
      <c r="AB439" s="4"/>
      <c r="AC439" s="4"/>
      <c r="AD439" s="4"/>
      <c r="AE439" s="4"/>
      <c r="AF439" s="4"/>
      <c r="AG439" s="4"/>
      <c r="AH439" s="4"/>
      <c r="AI439" s="33"/>
      <c r="AJ439" s="33"/>
      <c r="AK439" s="74"/>
      <c r="AL439" s="74"/>
      <c r="AM439" s="45"/>
      <c r="AN439" s="45"/>
      <c r="AO439" s="45"/>
      <c r="AP439" s="45"/>
      <c r="AQ439" s="45"/>
      <c r="AR439" s="45"/>
      <c r="AS439" s="45"/>
      <c r="AT439" s="45"/>
    </row>
    <row r="440" spans="1:46" ht="14.25" customHeight="1" x14ac:dyDescent="0.2">
      <c r="A440" s="4"/>
      <c r="B440" s="4"/>
      <c r="C440" s="4"/>
      <c r="D440" s="4"/>
      <c r="E440" s="4"/>
      <c r="F440" s="4"/>
      <c r="G440" s="4"/>
      <c r="H440" s="4"/>
      <c r="I440" s="4"/>
      <c r="J440" s="4"/>
      <c r="K440" s="4"/>
      <c r="L440" s="4"/>
      <c r="M440" s="4"/>
      <c r="N440" s="4"/>
      <c r="O440" s="4"/>
      <c r="P440" s="4"/>
      <c r="Q440" s="4"/>
      <c r="R440" s="4"/>
      <c r="S440" s="4"/>
      <c r="T440" s="6"/>
      <c r="U440" s="4"/>
      <c r="V440" s="4"/>
      <c r="W440" s="4"/>
      <c r="X440" s="4"/>
      <c r="Y440" s="4"/>
      <c r="Z440" s="4"/>
      <c r="AA440" s="4"/>
      <c r="AB440" s="4"/>
      <c r="AC440" s="4"/>
      <c r="AD440" s="4"/>
      <c r="AE440" s="4"/>
      <c r="AF440" s="4"/>
      <c r="AG440" s="4"/>
      <c r="AH440" s="4"/>
      <c r="AI440" s="33"/>
      <c r="AJ440" s="33"/>
      <c r="AK440" s="74"/>
      <c r="AL440" s="74"/>
      <c r="AM440" s="45"/>
      <c r="AN440" s="45"/>
      <c r="AO440" s="45"/>
      <c r="AP440" s="45"/>
      <c r="AQ440" s="45"/>
      <c r="AR440" s="45"/>
      <c r="AS440" s="45"/>
      <c r="AT440" s="45"/>
    </row>
    <row r="441" spans="1:46" ht="20.25" x14ac:dyDescent="0.3">
      <c r="A441" s="2" t="s">
        <v>332</v>
      </c>
      <c r="B441" s="1"/>
      <c r="C441" s="1"/>
      <c r="D441" s="1"/>
      <c r="E441" s="1"/>
      <c r="F441" s="1"/>
      <c r="G441" s="1"/>
      <c r="H441" s="1"/>
      <c r="I441" s="1"/>
      <c r="J441" s="1"/>
      <c r="K441" s="1"/>
      <c r="L441" s="1"/>
      <c r="M441" s="1"/>
      <c r="N441" s="1"/>
      <c r="O441" s="1"/>
      <c r="P441" s="1"/>
      <c r="Q441" s="1"/>
      <c r="R441" s="1"/>
      <c r="S441" s="1"/>
      <c r="T441" s="5"/>
      <c r="U441" s="1"/>
      <c r="V441" s="1"/>
      <c r="W441" s="1"/>
      <c r="X441" s="1"/>
      <c r="Y441" s="7"/>
      <c r="Z441" s="7"/>
      <c r="AA441" s="7"/>
      <c r="AB441" s="7"/>
      <c r="AC441" s="1"/>
      <c r="AD441" s="1"/>
      <c r="AE441" s="7"/>
      <c r="AF441" s="7"/>
      <c r="AG441" s="1"/>
      <c r="AH441" s="1"/>
      <c r="AI441" s="49"/>
      <c r="AJ441" s="49"/>
      <c r="AK441" s="102"/>
      <c r="AL441" s="102"/>
      <c r="AM441" s="3"/>
      <c r="AN441" s="3"/>
      <c r="AO441" s="3"/>
      <c r="AP441" s="3"/>
      <c r="AQ441" s="3"/>
      <c r="AR441" s="3"/>
      <c r="AS441" s="3"/>
      <c r="AT441" s="3"/>
    </row>
    <row r="442" spans="1:46" x14ac:dyDescent="0.2">
      <c r="A442" s="4"/>
      <c r="B442" s="4"/>
      <c r="C442" s="4"/>
      <c r="D442" s="4"/>
      <c r="E442" s="4"/>
      <c r="F442" s="4"/>
      <c r="G442" s="4"/>
      <c r="H442" s="4"/>
      <c r="I442" s="4"/>
      <c r="J442" s="4"/>
      <c r="K442" s="4"/>
      <c r="L442" s="4"/>
      <c r="M442" s="4"/>
      <c r="N442" s="4"/>
      <c r="O442" s="4"/>
      <c r="P442" s="4"/>
      <c r="Q442" s="4"/>
      <c r="R442" s="4"/>
      <c r="S442" s="4"/>
      <c r="T442" s="6"/>
      <c r="U442" s="4"/>
      <c r="V442" s="4"/>
      <c r="W442" s="4"/>
      <c r="X442" s="4"/>
      <c r="Y442" s="4"/>
      <c r="Z442" s="4"/>
      <c r="AA442" s="4"/>
      <c r="AB442" s="4"/>
      <c r="AC442" s="4"/>
      <c r="AD442" s="4"/>
      <c r="AE442" s="4"/>
      <c r="AF442" s="4"/>
      <c r="AG442" s="4"/>
      <c r="AH442" s="4"/>
      <c r="AI442" s="33"/>
      <c r="AJ442" s="33"/>
      <c r="AK442" s="74"/>
      <c r="AL442" s="74"/>
      <c r="AM442" s="45"/>
      <c r="AN442" s="45"/>
      <c r="AO442" s="45"/>
      <c r="AP442" s="45"/>
      <c r="AQ442" s="45"/>
      <c r="AR442" s="45"/>
      <c r="AS442" s="45"/>
      <c r="AT442" s="45"/>
    </row>
    <row r="443" spans="1:46" ht="55.5" customHeight="1" x14ac:dyDescent="0.2">
      <c r="A443" s="703" t="s">
        <v>537</v>
      </c>
      <c r="B443" s="703"/>
      <c r="C443" s="703"/>
      <c r="D443" s="703"/>
      <c r="E443" s="703"/>
      <c r="F443" s="703"/>
      <c r="G443" s="703"/>
      <c r="H443" s="703"/>
      <c r="I443" s="703"/>
      <c r="J443" s="703"/>
      <c r="K443" s="703"/>
      <c r="L443" s="703"/>
      <c r="M443" s="703"/>
      <c r="N443" s="703"/>
      <c r="O443" s="703"/>
      <c r="P443" s="703"/>
      <c r="Q443" s="703"/>
      <c r="R443" s="703"/>
      <c r="S443" s="703"/>
      <c r="T443" s="703"/>
      <c r="U443" s="703"/>
      <c r="V443" s="703"/>
      <c r="W443" s="703"/>
      <c r="X443" s="703"/>
      <c r="Y443" s="703"/>
      <c r="Z443" s="703"/>
      <c r="AA443" s="703"/>
      <c r="AB443" s="703"/>
      <c r="AC443" s="703"/>
      <c r="AD443" s="703"/>
      <c r="AE443" s="703"/>
      <c r="AF443" s="703"/>
      <c r="AG443" s="703"/>
      <c r="AH443" s="703"/>
      <c r="AI443" s="703"/>
      <c r="AJ443" s="703"/>
      <c r="AK443" s="113"/>
      <c r="AL443" s="113"/>
      <c r="AM443" s="113"/>
      <c r="AN443" s="113"/>
      <c r="AO443" s="113"/>
      <c r="AP443" s="113"/>
      <c r="AQ443" s="113"/>
      <c r="AR443" s="113"/>
      <c r="AS443" s="113"/>
      <c r="AT443" s="113"/>
    </row>
    <row r="444" spans="1:46" ht="66.75" customHeight="1" x14ac:dyDescent="0.2">
      <c r="A444" s="703" t="s">
        <v>538</v>
      </c>
      <c r="B444" s="703"/>
      <c r="C444" s="703"/>
      <c r="D444" s="703"/>
      <c r="E444" s="703"/>
      <c r="F444" s="703"/>
      <c r="G444" s="703"/>
      <c r="H444" s="703"/>
      <c r="I444" s="703"/>
      <c r="J444" s="703"/>
      <c r="K444" s="703"/>
      <c r="L444" s="703"/>
      <c r="M444" s="703"/>
      <c r="N444" s="703"/>
      <c r="O444" s="703"/>
      <c r="P444" s="703"/>
      <c r="Q444" s="703"/>
      <c r="R444" s="703"/>
      <c r="S444" s="703"/>
      <c r="T444" s="703"/>
      <c r="U444" s="703"/>
      <c r="V444" s="703"/>
      <c r="W444" s="703"/>
      <c r="X444" s="703"/>
      <c r="Y444" s="703"/>
      <c r="Z444" s="703"/>
      <c r="AA444" s="703"/>
      <c r="AB444" s="703"/>
      <c r="AC444" s="703"/>
      <c r="AD444" s="703"/>
      <c r="AE444" s="703"/>
      <c r="AF444" s="703"/>
      <c r="AG444" s="703"/>
      <c r="AH444" s="703"/>
      <c r="AI444" s="703"/>
      <c r="AJ444" s="703"/>
      <c r="AK444" s="113"/>
      <c r="AL444" s="113"/>
      <c r="AM444" s="113"/>
      <c r="AN444" s="113"/>
      <c r="AO444" s="113"/>
      <c r="AP444" s="113"/>
      <c r="AQ444" s="113"/>
      <c r="AR444" s="113"/>
      <c r="AS444" s="113"/>
      <c r="AT444" s="113"/>
    </row>
    <row r="445" spans="1:46" x14ac:dyDescent="0.2">
      <c r="A445" s="704" t="s">
        <v>539</v>
      </c>
      <c r="B445" s="704"/>
      <c r="C445" s="704"/>
      <c r="D445" s="704"/>
      <c r="E445" s="704"/>
      <c r="F445" s="704"/>
      <c r="G445" s="704"/>
      <c r="H445" s="704"/>
      <c r="I445" s="704"/>
      <c r="J445" s="704"/>
      <c r="K445" s="704"/>
      <c r="L445" s="704"/>
      <c r="M445" s="704"/>
      <c r="N445" s="704"/>
      <c r="O445" s="704"/>
      <c r="P445" s="704"/>
      <c r="Q445" s="704"/>
      <c r="R445" s="704"/>
      <c r="S445" s="704"/>
      <c r="T445" s="704"/>
      <c r="U445" s="704"/>
      <c r="V445" s="704"/>
      <c r="W445" s="704"/>
      <c r="X445" s="704"/>
      <c r="Y445" s="704"/>
      <c r="Z445" s="704"/>
      <c r="AA445" s="704"/>
      <c r="AB445" s="704"/>
      <c r="AC445" s="704"/>
      <c r="AD445" s="704"/>
      <c r="AE445" s="704"/>
      <c r="AF445" s="704"/>
      <c r="AG445" s="704"/>
      <c r="AH445" s="704"/>
      <c r="AI445" s="704"/>
      <c r="AJ445" s="704"/>
      <c r="AK445" s="113"/>
      <c r="AL445" s="113"/>
      <c r="AM445" s="113"/>
      <c r="AN445" s="113"/>
      <c r="AO445" s="113"/>
      <c r="AP445" s="113"/>
      <c r="AQ445" s="113"/>
      <c r="AR445" s="113"/>
      <c r="AS445" s="113"/>
      <c r="AT445" s="113"/>
    </row>
    <row r="446" spans="1:46" ht="32.25" customHeight="1" x14ac:dyDescent="0.2">
      <c r="A446" s="703" t="s">
        <v>540</v>
      </c>
      <c r="B446" s="703"/>
      <c r="C446" s="703"/>
      <c r="D446" s="703"/>
      <c r="E446" s="703"/>
      <c r="F446" s="703"/>
      <c r="G446" s="703"/>
      <c r="H446" s="703"/>
      <c r="I446" s="703"/>
      <c r="J446" s="703"/>
      <c r="K446" s="703"/>
      <c r="L446" s="703"/>
      <c r="M446" s="703"/>
      <c r="N446" s="703"/>
      <c r="O446" s="703"/>
      <c r="P446" s="703"/>
      <c r="Q446" s="703"/>
      <c r="R446" s="703"/>
      <c r="S446" s="703"/>
      <c r="T446" s="703"/>
      <c r="U446" s="703"/>
      <c r="V446" s="703"/>
      <c r="W446" s="703"/>
      <c r="X446" s="703"/>
      <c r="Y446" s="703"/>
      <c r="Z446" s="703"/>
      <c r="AA446" s="703"/>
      <c r="AB446" s="703"/>
      <c r="AC446" s="703"/>
      <c r="AD446" s="703"/>
      <c r="AE446" s="703"/>
      <c r="AF446" s="703"/>
      <c r="AG446" s="703"/>
      <c r="AH446" s="703"/>
      <c r="AI446" s="703"/>
      <c r="AJ446" s="703"/>
      <c r="AK446" s="113"/>
      <c r="AL446" s="113"/>
      <c r="AM446" s="113"/>
      <c r="AN446" s="113"/>
      <c r="AO446" s="113"/>
      <c r="AP446" s="113"/>
      <c r="AQ446" s="113"/>
      <c r="AR446" s="113"/>
      <c r="AS446" s="113"/>
      <c r="AT446" s="113"/>
    </row>
    <row r="447" spans="1:46" ht="44.25" customHeight="1" x14ac:dyDescent="0.2">
      <c r="A447" s="703" t="s">
        <v>541</v>
      </c>
      <c r="B447" s="752"/>
      <c r="C447" s="752"/>
      <c r="D447" s="752"/>
      <c r="E447" s="752"/>
      <c r="F447" s="752"/>
      <c r="G447" s="752"/>
      <c r="H447" s="752"/>
      <c r="I447" s="752"/>
      <c r="J447" s="752"/>
      <c r="K447" s="752"/>
      <c r="L447" s="752"/>
      <c r="M447" s="752"/>
      <c r="N447" s="752"/>
      <c r="O447" s="752"/>
      <c r="P447" s="752"/>
      <c r="Q447" s="752"/>
      <c r="R447" s="752"/>
      <c r="S447" s="752"/>
      <c r="T447" s="752"/>
      <c r="U447" s="752"/>
      <c r="V447" s="752"/>
      <c r="W447" s="752"/>
      <c r="X447" s="752"/>
      <c r="Y447" s="752"/>
      <c r="Z447" s="752"/>
      <c r="AA447" s="752"/>
      <c r="AB447" s="752"/>
      <c r="AC447" s="752"/>
      <c r="AD447" s="752"/>
      <c r="AE447" s="752"/>
      <c r="AF447" s="752"/>
      <c r="AG447" s="752"/>
      <c r="AH447" s="752"/>
      <c r="AI447" s="752"/>
      <c r="AJ447" s="752"/>
    </row>
    <row r="448" spans="1:46" x14ac:dyDescent="0.2">
      <c r="A448" s="704" t="s">
        <v>542</v>
      </c>
      <c r="B448" s="704"/>
      <c r="C448" s="704"/>
      <c r="D448" s="704"/>
      <c r="E448" s="704"/>
      <c r="F448" s="704"/>
      <c r="G448" s="704"/>
      <c r="H448" s="704"/>
      <c r="I448" s="704"/>
      <c r="J448" s="704"/>
      <c r="K448" s="704"/>
      <c r="L448" s="704"/>
      <c r="M448" s="704"/>
      <c r="N448" s="704"/>
      <c r="O448" s="704"/>
      <c r="P448" s="704"/>
      <c r="Q448" s="704"/>
      <c r="R448" s="704"/>
      <c r="S448" s="704"/>
      <c r="T448" s="704"/>
      <c r="U448" s="704"/>
      <c r="V448" s="704"/>
      <c r="W448" s="704"/>
      <c r="X448" s="704"/>
      <c r="Y448" s="704"/>
      <c r="Z448" s="704"/>
      <c r="AA448" s="704"/>
      <c r="AB448" s="704"/>
      <c r="AC448" s="704"/>
      <c r="AD448" s="704"/>
      <c r="AE448" s="704"/>
      <c r="AF448" s="704"/>
      <c r="AG448" s="704"/>
      <c r="AH448" s="704"/>
      <c r="AI448" s="704"/>
      <c r="AJ448" s="704"/>
    </row>
    <row r="449" spans="1:36" ht="234.75" customHeight="1" x14ac:dyDescent="0.2">
      <c r="A449" s="703" t="s">
        <v>543</v>
      </c>
      <c r="B449" s="752"/>
      <c r="C449" s="752"/>
      <c r="D449" s="752"/>
      <c r="E449" s="752"/>
      <c r="F449" s="752"/>
      <c r="G449" s="752"/>
      <c r="H449" s="752"/>
      <c r="I449" s="752"/>
      <c r="J449" s="752"/>
      <c r="K449" s="752"/>
      <c r="L449" s="752"/>
      <c r="M449" s="752"/>
      <c r="N449" s="752"/>
      <c r="O449" s="752"/>
      <c r="P449" s="752"/>
      <c r="Q449" s="752"/>
      <c r="R449" s="752"/>
      <c r="S449" s="752"/>
      <c r="T449" s="752"/>
      <c r="U449" s="752"/>
      <c r="V449" s="752"/>
      <c r="W449" s="752"/>
      <c r="X449" s="752"/>
      <c r="Y449" s="752"/>
      <c r="Z449" s="752"/>
      <c r="AA449" s="752"/>
      <c r="AB449" s="752"/>
      <c r="AC449" s="752"/>
      <c r="AD449" s="752"/>
      <c r="AE449" s="752"/>
      <c r="AF449" s="752"/>
      <c r="AG449" s="752"/>
      <c r="AH449" s="752"/>
      <c r="AI449" s="752"/>
      <c r="AJ449" s="752"/>
    </row>
    <row r="450" spans="1:36" x14ac:dyDescent="0.2">
      <c r="A450" s="704" t="s">
        <v>544</v>
      </c>
      <c r="B450" s="704"/>
      <c r="C450" s="704"/>
      <c r="D450" s="704"/>
      <c r="E450" s="704"/>
      <c r="F450" s="704"/>
      <c r="G450" s="704"/>
      <c r="H450" s="704"/>
      <c r="I450" s="704"/>
      <c r="J450" s="704"/>
      <c r="K450" s="704"/>
      <c r="L450" s="704"/>
      <c r="M450" s="704"/>
      <c r="N450" s="704"/>
      <c r="O450" s="704"/>
      <c r="P450" s="704"/>
      <c r="Q450" s="704"/>
      <c r="R450" s="704"/>
      <c r="S450" s="704"/>
      <c r="T450" s="704"/>
      <c r="U450" s="704"/>
      <c r="V450" s="704"/>
      <c r="W450" s="704"/>
      <c r="X450" s="704"/>
      <c r="Y450" s="704"/>
      <c r="Z450" s="704"/>
      <c r="AA450" s="704"/>
      <c r="AB450" s="704"/>
      <c r="AC450" s="704"/>
      <c r="AD450" s="704"/>
      <c r="AE450" s="704"/>
      <c r="AF450" s="704"/>
      <c r="AG450" s="704"/>
      <c r="AH450" s="704"/>
      <c r="AI450" s="704"/>
      <c r="AJ450" s="704"/>
    </row>
    <row r="451" spans="1:36" ht="19.5" customHeight="1" x14ac:dyDescent="0.2">
      <c r="A451" s="703" t="s">
        <v>545</v>
      </c>
      <c r="B451" s="703"/>
      <c r="C451" s="703"/>
      <c r="D451" s="703"/>
      <c r="E451" s="703"/>
      <c r="F451" s="703"/>
      <c r="G451" s="703"/>
      <c r="H451" s="703"/>
      <c r="I451" s="703"/>
      <c r="J451" s="703"/>
      <c r="K451" s="703"/>
      <c r="L451" s="703"/>
      <c r="M451" s="703"/>
      <c r="N451" s="703"/>
      <c r="O451" s="703"/>
      <c r="P451" s="703"/>
      <c r="Q451" s="703"/>
      <c r="R451" s="703"/>
      <c r="S451" s="703"/>
      <c r="T451" s="703"/>
      <c r="U451" s="703"/>
      <c r="V451" s="703"/>
      <c r="W451" s="703"/>
      <c r="X451" s="703"/>
      <c r="Y451" s="703"/>
      <c r="Z451" s="703"/>
      <c r="AA451" s="703"/>
      <c r="AB451" s="703"/>
      <c r="AC451" s="703"/>
      <c r="AD451" s="703"/>
      <c r="AE451" s="703"/>
      <c r="AF451" s="703"/>
      <c r="AG451" s="703"/>
      <c r="AH451" s="703"/>
      <c r="AI451" s="703"/>
      <c r="AJ451" s="703"/>
    </row>
    <row r="452" spans="1:36" ht="33" customHeight="1" x14ac:dyDescent="0.2">
      <c r="A452" s="703" t="s">
        <v>546</v>
      </c>
      <c r="B452" s="703"/>
      <c r="C452" s="703"/>
      <c r="D452" s="703"/>
      <c r="E452" s="703"/>
      <c r="F452" s="703"/>
      <c r="G452" s="703"/>
      <c r="H452" s="703"/>
      <c r="I452" s="703"/>
      <c r="J452" s="703"/>
      <c r="K452" s="703"/>
      <c r="L452" s="703"/>
      <c r="M452" s="703"/>
      <c r="N452" s="703"/>
      <c r="O452" s="703"/>
      <c r="P452" s="703"/>
      <c r="Q452" s="703"/>
      <c r="R452" s="703"/>
      <c r="S452" s="703"/>
      <c r="T452" s="703"/>
      <c r="U452" s="703"/>
      <c r="V452" s="703"/>
      <c r="W452" s="703"/>
      <c r="X452" s="703"/>
      <c r="Y452" s="703"/>
      <c r="Z452" s="703"/>
      <c r="AA452" s="703"/>
      <c r="AB452" s="703"/>
      <c r="AC452" s="703"/>
      <c r="AD452" s="703"/>
      <c r="AE452" s="703"/>
      <c r="AF452" s="703"/>
      <c r="AG452" s="703"/>
      <c r="AH452" s="703"/>
      <c r="AI452" s="703"/>
      <c r="AJ452" s="703"/>
    </row>
    <row r="453" spans="1:36" ht="30.75" customHeight="1" x14ac:dyDescent="0.2">
      <c r="A453" s="703" t="s">
        <v>547</v>
      </c>
      <c r="B453" s="703"/>
      <c r="C453" s="703"/>
      <c r="D453" s="703"/>
      <c r="E453" s="703"/>
      <c r="F453" s="703"/>
      <c r="G453" s="703"/>
      <c r="H453" s="703"/>
      <c r="I453" s="703"/>
      <c r="J453" s="703"/>
      <c r="K453" s="703"/>
      <c r="L453" s="703"/>
      <c r="M453" s="703"/>
      <c r="N453" s="703"/>
      <c r="O453" s="703"/>
      <c r="P453" s="703"/>
      <c r="Q453" s="703"/>
      <c r="R453" s="703"/>
      <c r="S453" s="703"/>
      <c r="T453" s="703"/>
      <c r="U453" s="703"/>
      <c r="V453" s="703"/>
      <c r="W453" s="703"/>
      <c r="X453" s="703"/>
      <c r="Y453" s="703"/>
      <c r="Z453" s="703"/>
      <c r="AA453" s="703"/>
      <c r="AB453" s="703"/>
      <c r="AC453" s="703"/>
      <c r="AD453" s="703"/>
      <c r="AE453" s="703"/>
      <c r="AF453" s="703"/>
      <c r="AG453" s="703"/>
      <c r="AH453" s="703"/>
      <c r="AI453" s="703"/>
      <c r="AJ453" s="703"/>
    </row>
    <row r="454" spans="1:36" ht="55.5" customHeight="1" x14ac:dyDescent="0.2">
      <c r="A454" s="703" t="s">
        <v>548</v>
      </c>
      <c r="B454" s="703"/>
      <c r="C454" s="703"/>
      <c r="D454" s="703"/>
      <c r="E454" s="703"/>
      <c r="F454" s="703"/>
      <c r="G454" s="703"/>
      <c r="H454" s="703"/>
      <c r="I454" s="703"/>
      <c r="J454" s="703"/>
      <c r="K454" s="703"/>
      <c r="L454" s="703"/>
      <c r="M454" s="703"/>
      <c r="N454" s="703"/>
      <c r="O454" s="703"/>
      <c r="P454" s="703"/>
      <c r="Q454" s="703"/>
      <c r="R454" s="703"/>
      <c r="S454" s="703"/>
      <c r="T454" s="703"/>
      <c r="U454" s="703"/>
      <c r="V454" s="703"/>
      <c r="W454" s="703"/>
      <c r="X454" s="703"/>
      <c r="Y454" s="703"/>
      <c r="Z454" s="703"/>
      <c r="AA454" s="703"/>
      <c r="AB454" s="703"/>
      <c r="AC454" s="703"/>
      <c r="AD454" s="703"/>
      <c r="AE454" s="703"/>
      <c r="AF454" s="703"/>
      <c r="AG454" s="703"/>
      <c r="AH454" s="703"/>
      <c r="AI454" s="703"/>
      <c r="AJ454" s="703"/>
    </row>
    <row r="455" spans="1:36" ht="43.5" customHeight="1" x14ac:dyDescent="0.2">
      <c r="A455" s="703" t="s">
        <v>549</v>
      </c>
      <c r="B455" s="703"/>
      <c r="C455" s="703"/>
      <c r="D455" s="703"/>
      <c r="E455" s="703"/>
      <c r="F455" s="703"/>
      <c r="G455" s="703"/>
      <c r="H455" s="703"/>
      <c r="I455" s="703"/>
      <c r="J455" s="703"/>
      <c r="K455" s="703"/>
      <c r="L455" s="703"/>
      <c r="M455" s="703"/>
      <c r="N455" s="703"/>
      <c r="O455" s="703"/>
      <c r="P455" s="703"/>
      <c r="Q455" s="703"/>
      <c r="R455" s="703"/>
      <c r="S455" s="703"/>
      <c r="T455" s="703"/>
      <c r="U455" s="703"/>
      <c r="V455" s="703"/>
      <c r="W455" s="703"/>
      <c r="X455" s="703"/>
      <c r="Y455" s="703"/>
      <c r="Z455" s="703"/>
      <c r="AA455" s="703"/>
      <c r="AB455" s="703"/>
      <c r="AC455" s="703"/>
      <c r="AD455" s="703"/>
      <c r="AE455" s="703"/>
      <c r="AF455" s="703"/>
      <c r="AG455" s="703"/>
      <c r="AH455" s="703"/>
      <c r="AI455" s="703"/>
      <c r="AJ455" s="703"/>
    </row>
    <row r="456" spans="1:36" ht="14.25" customHeight="1" x14ac:dyDescent="0.2">
      <c r="A456" s="705" t="s">
        <v>550</v>
      </c>
      <c r="B456" s="705"/>
      <c r="C456" s="705"/>
      <c r="D456" s="705"/>
      <c r="E456" s="705"/>
      <c r="F456" s="705"/>
      <c r="G456" s="705"/>
      <c r="H456" s="705"/>
      <c r="I456" s="705"/>
      <c r="J456" s="705"/>
      <c r="K456" s="705"/>
      <c r="L456" s="705"/>
      <c r="M456" s="705"/>
      <c r="N456" s="705"/>
      <c r="O456" s="705"/>
      <c r="P456" s="705"/>
      <c r="Q456" s="705"/>
      <c r="R456" s="705"/>
      <c r="S456" s="705"/>
      <c r="T456" s="705"/>
      <c r="U456" s="705"/>
      <c r="V456" s="705"/>
      <c r="W456" s="705"/>
      <c r="X456" s="705"/>
      <c r="Y456" s="705"/>
      <c r="Z456" s="705"/>
      <c r="AA456" s="705"/>
      <c r="AB456" s="705"/>
      <c r="AC456" s="705"/>
      <c r="AD456" s="705"/>
      <c r="AE456" s="705"/>
      <c r="AF456" s="705"/>
      <c r="AG456" s="705"/>
      <c r="AH456" s="705"/>
      <c r="AI456" s="705"/>
      <c r="AJ456" s="705"/>
    </row>
    <row r="457" spans="1:36" ht="79.5" customHeight="1" x14ac:dyDescent="0.2">
      <c r="A457" s="703" t="s">
        <v>551</v>
      </c>
      <c r="B457" s="703"/>
      <c r="C457" s="703"/>
      <c r="D457" s="703"/>
      <c r="E457" s="703"/>
      <c r="F457" s="703"/>
      <c r="G457" s="703"/>
      <c r="H457" s="703"/>
      <c r="I457" s="703"/>
      <c r="J457" s="703"/>
      <c r="K457" s="703"/>
      <c r="L457" s="703"/>
      <c r="M457" s="703"/>
      <c r="N457" s="703"/>
      <c r="O457" s="703"/>
      <c r="P457" s="703"/>
      <c r="Q457" s="703"/>
      <c r="R457" s="703"/>
      <c r="S457" s="703"/>
      <c r="T457" s="703"/>
      <c r="U457" s="703"/>
      <c r="V457" s="703"/>
      <c r="W457" s="703"/>
      <c r="X457" s="703"/>
      <c r="Y457" s="703"/>
      <c r="Z457" s="703"/>
      <c r="AA457" s="703"/>
      <c r="AB457" s="703"/>
      <c r="AC457" s="703"/>
      <c r="AD457" s="703"/>
      <c r="AE457" s="703"/>
      <c r="AF457" s="703"/>
      <c r="AG457" s="703"/>
      <c r="AH457" s="703"/>
      <c r="AI457" s="703"/>
      <c r="AJ457" s="703"/>
    </row>
    <row r="458" spans="1:36" ht="14.25" customHeight="1" x14ac:dyDescent="0.2">
      <c r="A458" s="705" t="s">
        <v>552</v>
      </c>
      <c r="B458" s="705"/>
      <c r="C458" s="705"/>
      <c r="D458" s="705"/>
      <c r="E458" s="705"/>
      <c r="F458" s="705"/>
      <c r="G458" s="705"/>
      <c r="H458" s="705"/>
      <c r="I458" s="705"/>
      <c r="J458" s="705"/>
      <c r="K458" s="705"/>
      <c r="L458" s="705"/>
      <c r="M458" s="705"/>
      <c r="N458" s="705"/>
      <c r="O458" s="705"/>
      <c r="P458" s="705"/>
      <c r="Q458" s="705"/>
      <c r="R458" s="705"/>
      <c r="S458" s="705"/>
      <c r="T458" s="705"/>
      <c r="U458" s="705"/>
      <c r="V458" s="705"/>
      <c r="W458" s="705"/>
      <c r="X458" s="705"/>
      <c r="Y458" s="705"/>
      <c r="Z458" s="705"/>
      <c r="AA458" s="705"/>
      <c r="AB458" s="705"/>
      <c r="AC458" s="705"/>
      <c r="AD458" s="705"/>
      <c r="AE458" s="705"/>
      <c r="AF458" s="705"/>
      <c r="AG458" s="705"/>
      <c r="AH458" s="705"/>
      <c r="AI458" s="705"/>
      <c r="AJ458" s="705"/>
    </row>
    <row r="459" spans="1:36" ht="45.75" customHeight="1" x14ac:dyDescent="0.2">
      <c r="A459" s="703" t="s">
        <v>553</v>
      </c>
      <c r="B459" s="703"/>
      <c r="C459" s="703"/>
      <c r="D459" s="703"/>
      <c r="E459" s="703"/>
      <c r="F459" s="703"/>
      <c r="G459" s="703"/>
      <c r="H459" s="703"/>
      <c r="I459" s="703"/>
      <c r="J459" s="703"/>
      <c r="K459" s="703"/>
      <c r="L459" s="703"/>
      <c r="M459" s="703"/>
      <c r="N459" s="703"/>
      <c r="O459" s="703"/>
      <c r="P459" s="703"/>
      <c r="Q459" s="703"/>
      <c r="R459" s="703"/>
      <c r="S459" s="703"/>
      <c r="T459" s="703"/>
      <c r="U459" s="703"/>
      <c r="V459" s="703"/>
      <c r="W459" s="703"/>
      <c r="X459" s="703"/>
      <c r="Y459" s="703"/>
      <c r="Z459" s="703"/>
      <c r="AA459" s="703"/>
      <c r="AB459" s="703"/>
      <c r="AC459" s="703"/>
      <c r="AD459" s="703"/>
      <c r="AE459" s="703"/>
      <c r="AF459" s="703"/>
      <c r="AG459" s="703"/>
      <c r="AH459" s="703"/>
      <c r="AI459" s="703"/>
      <c r="AJ459" s="703"/>
    </row>
    <row r="460" spans="1:36" ht="56.25" customHeight="1" x14ac:dyDescent="0.2">
      <c r="A460" s="703" t="s">
        <v>554</v>
      </c>
      <c r="B460" s="703"/>
      <c r="C460" s="703"/>
      <c r="D460" s="703"/>
      <c r="E460" s="703"/>
      <c r="F460" s="703"/>
      <c r="G460" s="703"/>
      <c r="H460" s="703"/>
      <c r="I460" s="703"/>
      <c r="J460" s="703"/>
      <c r="K460" s="703"/>
      <c r="L460" s="703"/>
      <c r="M460" s="703"/>
      <c r="N460" s="703"/>
      <c r="O460" s="703"/>
      <c r="P460" s="703"/>
      <c r="Q460" s="703"/>
      <c r="R460" s="703"/>
      <c r="S460" s="703"/>
      <c r="T460" s="703"/>
      <c r="U460" s="703"/>
      <c r="V460" s="703"/>
      <c r="W460" s="703"/>
      <c r="X460" s="703"/>
      <c r="Y460" s="703"/>
      <c r="Z460" s="703"/>
      <c r="AA460" s="703"/>
      <c r="AB460" s="703"/>
      <c r="AC460" s="703"/>
      <c r="AD460" s="703"/>
      <c r="AE460" s="703"/>
      <c r="AF460" s="703"/>
      <c r="AG460" s="703"/>
      <c r="AH460" s="703"/>
      <c r="AI460" s="703"/>
      <c r="AJ460" s="703"/>
    </row>
    <row r="461" spans="1:36" ht="14.25" customHeight="1" x14ac:dyDescent="0.2">
      <c r="A461" s="705" t="s">
        <v>555</v>
      </c>
      <c r="B461" s="705"/>
      <c r="C461" s="705"/>
      <c r="D461" s="705"/>
      <c r="E461" s="705"/>
      <c r="F461" s="705"/>
      <c r="G461" s="705"/>
      <c r="H461" s="705"/>
      <c r="I461" s="705"/>
      <c r="J461" s="705"/>
      <c r="K461" s="705"/>
      <c r="L461" s="705"/>
      <c r="M461" s="705"/>
      <c r="N461" s="705"/>
      <c r="O461" s="705"/>
      <c r="P461" s="705"/>
      <c r="Q461" s="705"/>
      <c r="R461" s="705"/>
      <c r="S461" s="705"/>
      <c r="T461" s="705"/>
      <c r="U461" s="705"/>
      <c r="V461" s="705"/>
      <c r="W461" s="705"/>
      <c r="X461" s="705"/>
      <c r="Y461" s="705"/>
      <c r="Z461" s="705"/>
      <c r="AA461" s="705"/>
      <c r="AB461" s="705"/>
      <c r="AC461" s="705"/>
      <c r="AD461" s="705"/>
      <c r="AE461" s="705"/>
      <c r="AF461" s="705"/>
      <c r="AG461" s="705"/>
      <c r="AH461" s="705"/>
      <c r="AI461" s="705"/>
      <c r="AJ461" s="705"/>
    </row>
    <row r="462" spans="1:36" ht="44.25" customHeight="1" x14ac:dyDescent="0.2">
      <c r="A462" s="703" t="s">
        <v>556</v>
      </c>
      <c r="B462" s="703"/>
      <c r="C462" s="703"/>
      <c r="D462" s="703"/>
      <c r="E462" s="703"/>
      <c r="F462" s="703"/>
      <c r="G462" s="703"/>
      <c r="H462" s="703"/>
      <c r="I462" s="703"/>
      <c r="J462" s="703"/>
      <c r="K462" s="703"/>
      <c r="L462" s="703"/>
      <c r="M462" s="703"/>
      <c r="N462" s="703"/>
      <c r="O462" s="703"/>
      <c r="P462" s="703"/>
      <c r="Q462" s="703"/>
      <c r="R462" s="703"/>
      <c r="S462" s="703"/>
      <c r="T462" s="703"/>
      <c r="U462" s="703"/>
      <c r="V462" s="703"/>
      <c r="W462" s="703"/>
      <c r="X462" s="703"/>
      <c r="Y462" s="703"/>
      <c r="Z462" s="703"/>
      <c r="AA462" s="703"/>
      <c r="AB462" s="703"/>
      <c r="AC462" s="703"/>
      <c r="AD462" s="703"/>
      <c r="AE462" s="703"/>
      <c r="AF462" s="703"/>
      <c r="AG462" s="703"/>
      <c r="AH462" s="703"/>
      <c r="AI462" s="703"/>
      <c r="AJ462" s="703"/>
    </row>
    <row r="463" spans="1:36" ht="14.25" customHeight="1" x14ac:dyDescent="0.2">
      <c r="A463" s="705" t="s">
        <v>557</v>
      </c>
      <c r="B463" s="705"/>
      <c r="C463" s="705"/>
      <c r="D463" s="705"/>
      <c r="E463" s="705"/>
      <c r="F463" s="705"/>
      <c r="G463" s="705"/>
      <c r="H463" s="705"/>
      <c r="I463" s="705"/>
      <c r="J463" s="705"/>
      <c r="K463" s="705"/>
      <c r="L463" s="705"/>
      <c r="M463" s="705"/>
      <c r="N463" s="705"/>
      <c r="O463" s="705"/>
      <c r="P463" s="705"/>
      <c r="Q463" s="705"/>
      <c r="R463" s="705"/>
      <c r="S463" s="705"/>
      <c r="T463" s="705"/>
      <c r="U463" s="705"/>
      <c r="V463" s="705"/>
      <c r="W463" s="705"/>
      <c r="X463" s="705"/>
      <c r="Y463" s="705"/>
      <c r="Z463" s="705"/>
      <c r="AA463" s="705"/>
      <c r="AB463" s="705"/>
      <c r="AC463" s="705"/>
      <c r="AD463" s="705"/>
      <c r="AE463" s="705"/>
      <c r="AF463" s="705"/>
      <c r="AG463" s="705"/>
      <c r="AH463" s="705"/>
      <c r="AI463" s="705"/>
      <c r="AJ463" s="705"/>
    </row>
    <row r="464" spans="1:36" ht="78.75" customHeight="1" x14ac:dyDescent="0.2">
      <c r="A464" s="749" t="s">
        <v>558</v>
      </c>
      <c r="B464" s="749"/>
      <c r="C464" s="749"/>
      <c r="D464" s="749"/>
      <c r="E464" s="749"/>
      <c r="F464" s="749"/>
      <c r="G464" s="749"/>
      <c r="H464" s="749"/>
      <c r="I464" s="749"/>
      <c r="J464" s="749"/>
      <c r="K464" s="749"/>
      <c r="L464" s="749"/>
      <c r="M464" s="749"/>
      <c r="N464" s="749"/>
      <c r="O464" s="749"/>
      <c r="P464" s="749"/>
      <c r="Q464" s="749"/>
      <c r="R464" s="749"/>
      <c r="S464" s="749"/>
      <c r="T464" s="749"/>
      <c r="U464" s="749"/>
      <c r="V464" s="749"/>
      <c r="W464" s="749"/>
      <c r="X464" s="749"/>
      <c r="Y464" s="749"/>
      <c r="Z464" s="749"/>
      <c r="AA464" s="749"/>
      <c r="AB464" s="749"/>
      <c r="AC464" s="749"/>
      <c r="AD464" s="749"/>
      <c r="AE464" s="749"/>
      <c r="AF464" s="749"/>
      <c r="AG464" s="749"/>
      <c r="AH464" s="749"/>
      <c r="AI464" s="749"/>
      <c r="AJ464" s="749"/>
    </row>
    <row r="465" spans="1:36" ht="14.25" customHeight="1" x14ac:dyDescent="0.2">
      <c r="A465" s="705" t="s">
        <v>559</v>
      </c>
      <c r="B465" s="705"/>
      <c r="C465" s="705"/>
      <c r="D465" s="705"/>
      <c r="E465" s="705"/>
      <c r="F465" s="705"/>
      <c r="G465" s="705"/>
      <c r="H465" s="705"/>
      <c r="I465" s="705"/>
      <c r="J465" s="705"/>
      <c r="K465" s="705"/>
      <c r="L465" s="705"/>
      <c r="M465" s="705"/>
      <c r="N465" s="705"/>
      <c r="O465" s="705"/>
      <c r="P465" s="705"/>
      <c r="Q465" s="705"/>
      <c r="R465" s="705"/>
      <c r="S465" s="705"/>
      <c r="T465" s="705"/>
      <c r="U465" s="705"/>
      <c r="V465" s="705"/>
      <c r="W465" s="705"/>
      <c r="X465" s="705"/>
      <c r="Y465" s="705"/>
      <c r="Z465" s="705"/>
      <c r="AA465" s="705"/>
      <c r="AB465" s="705"/>
      <c r="AC465" s="705"/>
      <c r="AD465" s="705"/>
      <c r="AE465" s="705"/>
      <c r="AF465" s="705"/>
      <c r="AG465" s="705"/>
      <c r="AH465" s="705"/>
      <c r="AI465" s="705"/>
      <c r="AJ465" s="705"/>
    </row>
    <row r="466" spans="1:36" ht="44.25" customHeight="1" x14ac:dyDescent="0.2">
      <c r="A466" s="703" t="s">
        <v>560</v>
      </c>
      <c r="B466" s="703"/>
      <c r="C466" s="703"/>
      <c r="D466" s="703"/>
      <c r="E466" s="703"/>
      <c r="F466" s="703"/>
      <c r="G466" s="703"/>
      <c r="H466" s="703"/>
      <c r="I466" s="703"/>
      <c r="J466" s="703"/>
      <c r="K466" s="703"/>
      <c r="L466" s="703"/>
      <c r="M466" s="703"/>
      <c r="N466" s="703"/>
      <c r="O466" s="703"/>
      <c r="P466" s="703"/>
      <c r="Q466" s="703"/>
      <c r="R466" s="703"/>
      <c r="S466" s="703"/>
      <c r="T466" s="703"/>
      <c r="U466" s="703"/>
      <c r="V466" s="703"/>
      <c r="W466" s="703"/>
      <c r="X466" s="703"/>
      <c r="Y466" s="703"/>
      <c r="Z466" s="703"/>
      <c r="AA466" s="703"/>
      <c r="AB466" s="703"/>
      <c r="AC466" s="703"/>
      <c r="AD466" s="703"/>
      <c r="AE466" s="703"/>
      <c r="AF466" s="703"/>
      <c r="AG466" s="703"/>
      <c r="AH466" s="703"/>
      <c r="AI466" s="703"/>
      <c r="AJ466" s="703"/>
    </row>
    <row r="467" spans="1:36" x14ac:dyDescent="0.2">
      <c r="A467" s="751"/>
      <c r="B467" s="751"/>
      <c r="C467" s="751"/>
      <c r="D467" s="751"/>
      <c r="E467" s="751"/>
      <c r="F467" s="751"/>
      <c r="G467" s="751"/>
      <c r="H467" s="751"/>
      <c r="I467" s="751"/>
      <c r="J467" s="751"/>
      <c r="K467" s="751"/>
      <c r="L467" s="751"/>
      <c r="M467" s="751"/>
      <c r="N467" s="751"/>
      <c r="O467" s="751"/>
      <c r="P467" s="751"/>
      <c r="Q467" s="751"/>
      <c r="R467" s="751"/>
      <c r="S467" s="751"/>
      <c r="T467" s="751"/>
      <c r="U467" s="751"/>
      <c r="V467" s="751"/>
      <c r="W467" s="751"/>
      <c r="X467" s="751"/>
      <c r="Y467" s="751"/>
      <c r="Z467" s="751"/>
      <c r="AA467" s="751"/>
      <c r="AB467" s="751"/>
      <c r="AC467" s="751"/>
      <c r="AD467" s="751"/>
      <c r="AE467" s="751"/>
      <c r="AF467" s="751"/>
      <c r="AG467" s="751"/>
      <c r="AH467" s="751"/>
      <c r="AI467" s="751"/>
      <c r="AJ467" s="751"/>
    </row>
    <row r="468" spans="1:36" hidden="1" x14ac:dyDescent="0.2">
      <c r="A468" s="751"/>
      <c r="B468" s="751"/>
      <c r="C468" s="751"/>
      <c r="D468" s="751"/>
      <c r="E468" s="751"/>
      <c r="F468" s="751"/>
      <c r="G468" s="751"/>
      <c r="H468" s="751"/>
      <c r="I468" s="751"/>
      <c r="J468" s="751"/>
      <c r="K468" s="751"/>
      <c r="L468" s="751"/>
      <c r="M468" s="751"/>
      <c r="N468" s="751"/>
      <c r="O468" s="751"/>
      <c r="P468" s="751"/>
      <c r="Q468" s="751"/>
      <c r="R468" s="751"/>
      <c r="S468" s="751"/>
      <c r="T468" s="751"/>
      <c r="U468" s="751"/>
      <c r="V468" s="751"/>
      <c r="W468" s="751"/>
      <c r="X468" s="751"/>
      <c r="Y468" s="751"/>
      <c r="Z468" s="751"/>
      <c r="AA468" s="751"/>
      <c r="AB468" s="751"/>
      <c r="AC468" s="751"/>
      <c r="AD468" s="751"/>
      <c r="AE468" s="751"/>
      <c r="AF468" s="751"/>
      <c r="AG468" s="751"/>
      <c r="AH468" s="751"/>
      <c r="AI468" s="751"/>
      <c r="AJ468" s="751"/>
    </row>
    <row r="469" spans="1:36" hidden="1" x14ac:dyDescent="0.2"/>
    <row r="470" spans="1:36" hidden="1" x14ac:dyDescent="0.2"/>
    <row r="471" spans="1:36" hidden="1" x14ac:dyDescent="0.2"/>
    <row r="472" spans="1:36" hidden="1" x14ac:dyDescent="0.2"/>
    <row r="473" spans="1:36" hidden="1" x14ac:dyDescent="0.2"/>
    <row r="474" spans="1:36" hidden="1" x14ac:dyDescent="0.2"/>
    <row r="475" spans="1:36" hidden="1" x14ac:dyDescent="0.2"/>
    <row r="476" spans="1:36" hidden="1" x14ac:dyDescent="0.2"/>
    <row r="477" spans="1:36" hidden="1" x14ac:dyDescent="0.2"/>
    <row r="478" spans="1:36" hidden="1" x14ac:dyDescent="0.2"/>
    <row r="479" spans="1:36" hidden="1" x14ac:dyDescent="0.2"/>
  </sheetData>
  <sheetProtection password="9EA2" sheet="1" objects="1" scenarios="1" selectLockedCells="1"/>
  <mergeCells count="891">
    <mergeCell ref="A181:C181"/>
    <mergeCell ref="D181:J181"/>
    <mergeCell ref="K181:N181"/>
    <mergeCell ref="O181:Q181"/>
    <mergeCell ref="R181:T181"/>
    <mergeCell ref="U181:X181"/>
    <mergeCell ref="Y181:Z181"/>
    <mergeCell ref="AA181:AF181"/>
    <mergeCell ref="AG181:AH181"/>
    <mergeCell ref="A180:C180"/>
    <mergeCell ref="D180:J180"/>
    <mergeCell ref="K180:N180"/>
    <mergeCell ref="O180:Q180"/>
    <mergeCell ref="R180:T180"/>
    <mergeCell ref="U180:X180"/>
    <mergeCell ref="Y180:Z180"/>
    <mergeCell ref="AA180:AF180"/>
    <mergeCell ref="AG180:AH180"/>
    <mergeCell ref="A168:C168"/>
    <mergeCell ref="AG168:AH168"/>
    <mergeCell ref="A169:C169"/>
    <mergeCell ref="AG169:AH169"/>
    <mergeCell ref="O179:Q179"/>
    <mergeCell ref="R179:T179"/>
    <mergeCell ref="U179:X179"/>
    <mergeCell ref="Y179:Z179"/>
    <mergeCell ref="AA179:AF179"/>
    <mergeCell ref="AG179:AH179"/>
    <mergeCell ref="Y174:Z174"/>
    <mergeCell ref="AA174:AF174"/>
    <mergeCell ref="AG174:AH174"/>
    <mergeCell ref="A175:C175"/>
    <mergeCell ref="D175:J175"/>
    <mergeCell ref="K175:N175"/>
    <mergeCell ref="O175:Q175"/>
    <mergeCell ref="R175:T175"/>
    <mergeCell ref="U175:X175"/>
    <mergeCell ref="Y175:Z175"/>
    <mergeCell ref="A174:C174"/>
    <mergeCell ref="D174:J174"/>
    <mergeCell ref="K174:N174"/>
    <mergeCell ref="O174:Q174"/>
    <mergeCell ref="V158:X158"/>
    <mergeCell ref="Y158:AF158"/>
    <mergeCell ref="AG158:AH158"/>
    <mergeCell ref="A167:C167"/>
    <mergeCell ref="AG167:AH167"/>
    <mergeCell ref="A164:C164"/>
    <mergeCell ref="AG164:AH164"/>
    <mergeCell ref="A163:C163"/>
    <mergeCell ref="AG163:AH163"/>
    <mergeCell ref="A166:C166"/>
    <mergeCell ref="AG166:AH166"/>
    <mergeCell ref="A165:C165"/>
    <mergeCell ref="AG165:AH165"/>
    <mergeCell ref="K163:N163"/>
    <mergeCell ref="K164:N164"/>
    <mergeCell ref="K165:N165"/>
    <mergeCell ref="K166:N166"/>
    <mergeCell ref="K167:N167"/>
    <mergeCell ref="R163:Z163"/>
    <mergeCell ref="R164:Z164"/>
    <mergeCell ref="R165:Z165"/>
    <mergeCell ref="R166:Z166"/>
    <mergeCell ref="R167:Z167"/>
    <mergeCell ref="A141:C141"/>
    <mergeCell ref="D141:N141"/>
    <mergeCell ref="O141:Q141"/>
    <mergeCell ref="R141:T141"/>
    <mergeCell ref="U141:X141"/>
    <mergeCell ref="Y141:AF141"/>
    <mergeCell ref="AG141:AH141"/>
    <mergeCell ref="A139:C139"/>
    <mergeCell ref="D139:N139"/>
    <mergeCell ref="O139:Q139"/>
    <mergeCell ref="R139:T139"/>
    <mergeCell ref="U139:X139"/>
    <mergeCell ref="Y139:AF139"/>
    <mergeCell ref="AG139:AH139"/>
    <mergeCell ref="A140:C140"/>
    <mergeCell ref="D140:N140"/>
    <mergeCell ref="O140:Q140"/>
    <mergeCell ref="R140:T140"/>
    <mergeCell ref="U140:X140"/>
    <mergeCell ref="Y140:AF140"/>
    <mergeCell ref="AG140:AH140"/>
    <mergeCell ref="A142:C142"/>
    <mergeCell ref="D142:N142"/>
    <mergeCell ref="O142:Q142"/>
    <mergeCell ref="R142:T142"/>
    <mergeCell ref="U142:X142"/>
    <mergeCell ref="Y142:AF142"/>
    <mergeCell ref="AG142:AH142"/>
    <mergeCell ref="S129:U129"/>
    <mergeCell ref="V129:X129"/>
    <mergeCell ref="Y129:AF129"/>
    <mergeCell ref="AG129:AH129"/>
    <mergeCell ref="AG135:AH135"/>
    <mergeCell ref="A136:C136"/>
    <mergeCell ref="D136:N136"/>
    <mergeCell ref="O136:Q136"/>
    <mergeCell ref="R136:T136"/>
    <mergeCell ref="U136:X136"/>
    <mergeCell ref="Y136:AF136"/>
    <mergeCell ref="AG136:AH136"/>
    <mergeCell ref="A135:C135"/>
    <mergeCell ref="D135:N135"/>
    <mergeCell ref="O135:Q135"/>
    <mergeCell ref="R135:T135"/>
    <mergeCell ref="U135:X135"/>
    <mergeCell ref="A117:C117"/>
    <mergeCell ref="D117:M117"/>
    <mergeCell ref="N117:O117"/>
    <mergeCell ref="P117:R117"/>
    <mergeCell ref="S117:U117"/>
    <mergeCell ref="V117:X117"/>
    <mergeCell ref="Y117:AF117"/>
    <mergeCell ref="AG117:AH117"/>
    <mergeCell ref="A127:C127"/>
    <mergeCell ref="D127:N127"/>
    <mergeCell ref="O127:R127"/>
    <mergeCell ref="S127:U127"/>
    <mergeCell ref="V127:X127"/>
    <mergeCell ref="Y127:AF127"/>
    <mergeCell ref="AG127:AH127"/>
    <mergeCell ref="AG122:AH122"/>
    <mergeCell ref="A123:C123"/>
    <mergeCell ref="D123:N123"/>
    <mergeCell ref="O123:R123"/>
    <mergeCell ref="S123:U123"/>
    <mergeCell ref="V123:X123"/>
    <mergeCell ref="Y123:AF123"/>
    <mergeCell ref="AG123:AH123"/>
    <mergeCell ref="A122:C122"/>
    <mergeCell ref="A115:C115"/>
    <mergeCell ref="D115:M115"/>
    <mergeCell ref="N115:O115"/>
    <mergeCell ref="P115:R115"/>
    <mergeCell ref="S115:U115"/>
    <mergeCell ref="V115:X115"/>
    <mergeCell ref="Y115:AF115"/>
    <mergeCell ref="AG115:AH115"/>
    <mergeCell ref="A116:C116"/>
    <mergeCell ref="D116:M116"/>
    <mergeCell ref="N116:O116"/>
    <mergeCell ref="P116:R116"/>
    <mergeCell ref="S116:U116"/>
    <mergeCell ref="V116:X116"/>
    <mergeCell ref="Y116:AF116"/>
    <mergeCell ref="AG116:AH116"/>
    <mergeCell ref="S74:U74"/>
    <mergeCell ref="V74:X74"/>
    <mergeCell ref="Y74:AF74"/>
    <mergeCell ref="AG74:AH74"/>
    <mergeCell ref="A75:C75"/>
    <mergeCell ref="D75:L75"/>
    <mergeCell ref="M75:P75"/>
    <mergeCell ref="Q75:R75"/>
    <mergeCell ref="S75:U75"/>
    <mergeCell ref="V75:X75"/>
    <mergeCell ref="Y75:AF75"/>
    <mergeCell ref="AG75:AH75"/>
    <mergeCell ref="A100:C100"/>
    <mergeCell ref="D100:N100"/>
    <mergeCell ref="O100:Q100"/>
    <mergeCell ref="R100:T100"/>
    <mergeCell ref="U100:X100"/>
    <mergeCell ref="Y100:AF100"/>
    <mergeCell ref="AG100:AH100"/>
    <mergeCell ref="A71:C71"/>
    <mergeCell ref="D71:L71"/>
    <mergeCell ref="M71:P71"/>
    <mergeCell ref="Q71:R71"/>
    <mergeCell ref="S71:U71"/>
    <mergeCell ref="V71:X71"/>
    <mergeCell ref="Y71:AF71"/>
    <mergeCell ref="AG71:AH71"/>
    <mergeCell ref="A72:C72"/>
    <mergeCell ref="D72:L72"/>
    <mergeCell ref="M72:P72"/>
    <mergeCell ref="Q72:R72"/>
    <mergeCell ref="S72:U72"/>
    <mergeCell ref="V72:X72"/>
    <mergeCell ref="Y72:AF72"/>
    <mergeCell ref="AG72:AH72"/>
    <mergeCell ref="A73:C73"/>
    <mergeCell ref="A98:C98"/>
    <mergeCell ref="D98:N98"/>
    <mergeCell ref="O98:Q98"/>
    <mergeCell ref="R98:T98"/>
    <mergeCell ref="U98:X98"/>
    <mergeCell ref="Y98:AF98"/>
    <mergeCell ref="AG98:AH98"/>
    <mergeCell ref="A99:C99"/>
    <mergeCell ref="D99:N99"/>
    <mergeCell ref="O99:Q99"/>
    <mergeCell ref="R99:T99"/>
    <mergeCell ref="U99:X99"/>
    <mergeCell ref="Y99:AF99"/>
    <mergeCell ref="AG99:AH99"/>
    <mergeCell ref="A96:C96"/>
    <mergeCell ref="D96:N96"/>
    <mergeCell ref="O96:Q96"/>
    <mergeCell ref="R96:T96"/>
    <mergeCell ref="U96:X96"/>
    <mergeCell ref="Y96:AF96"/>
    <mergeCell ref="AG96:AH96"/>
    <mergeCell ref="A97:C97"/>
    <mergeCell ref="D97:N97"/>
    <mergeCell ref="O97:Q97"/>
    <mergeCell ref="R97:T97"/>
    <mergeCell ref="U97:X97"/>
    <mergeCell ref="Y97:AF97"/>
    <mergeCell ref="AG97:AH97"/>
    <mergeCell ref="A94:C94"/>
    <mergeCell ref="D94:N94"/>
    <mergeCell ref="O94:Q94"/>
    <mergeCell ref="R94:T94"/>
    <mergeCell ref="U94:X94"/>
    <mergeCell ref="Y94:AF94"/>
    <mergeCell ref="AG94:AH94"/>
    <mergeCell ref="A95:C95"/>
    <mergeCell ref="D95:N95"/>
    <mergeCell ref="O95:Q95"/>
    <mergeCell ref="R95:T95"/>
    <mergeCell ref="U95:X95"/>
    <mergeCell ref="Y95:AF95"/>
    <mergeCell ref="AG95:AH95"/>
    <mergeCell ref="R92:T92"/>
    <mergeCell ref="U92:X92"/>
    <mergeCell ref="Y92:AF92"/>
    <mergeCell ref="AG92:AH92"/>
    <mergeCell ref="A93:C93"/>
    <mergeCell ref="D93:N93"/>
    <mergeCell ref="O93:Q93"/>
    <mergeCell ref="R93:T93"/>
    <mergeCell ref="U93:X93"/>
    <mergeCell ref="Y93:AF93"/>
    <mergeCell ref="AG93:AH93"/>
    <mergeCell ref="A467:AJ467"/>
    <mergeCell ref="A468:AJ468"/>
    <mergeCell ref="A443:AJ443"/>
    <mergeCell ref="A466:AJ466"/>
    <mergeCell ref="A444:AJ444"/>
    <mergeCell ref="A445:AJ445"/>
    <mergeCell ref="A446:AJ446"/>
    <mergeCell ref="A447:AJ447"/>
    <mergeCell ref="A448:AJ448"/>
    <mergeCell ref="A449:AJ449"/>
    <mergeCell ref="A450:AJ450"/>
    <mergeCell ref="A451:AJ451"/>
    <mergeCell ref="A452:AJ452"/>
    <mergeCell ref="A453:AJ453"/>
    <mergeCell ref="A454:AJ454"/>
    <mergeCell ref="A455:AJ455"/>
    <mergeCell ref="A456:AJ456"/>
    <mergeCell ref="A457:AJ457"/>
    <mergeCell ref="A458:AJ458"/>
    <mergeCell ref="A459:AJ459"/>
    <mergeCell ref="A460:AJ460"/>
    <mergeCell ref="A461:AJ461"/>
    <mergeCell ref="A462:AJ462"/>
    <mergeCell ref="A463:AJ463"/>
    <mergeCell ref="A464:AJ464"/>
    <mergeCell ref="A465:AJ465"/>
    <mergeCell ref="Z234:AI234"/>
    <mergeCell ref="O243:W243"/>
    <mergeCell ref="Y243:AI243"/>
    <mergeCell ref="AA264:AI264"/>
    <mergeCell ref="AA311:AI311"/>
    <mergeCell ref="R355:AI355"/>
    <mergeCell ref="R356:AI356"/>
    <mergeCell ref="D347:L347"/>
    <mergeCell ref="D348:L348"/>
    <mergeCell ref="D302:L302"/>
    <mergeCell ref="D294:L297"/>
    <mergeCell ref="D236:L241"/>
    <mergeCell ref="M246:X246"/>
    <mergeCell ref="Y246:AH246"/>
    <mergeCell ref="M247:X247"/>
    <mergeCell ref="Y247:AH247"/>
    <mergeCell ref="D266:L268"/>
    <mergeCell ref="M248:X248"/>
    <mergeCell ref="Y248:AH248"/>
    <mergeCell ref="M249:X249"/>
    <mergeCell ref="Y249:AH249"/>
    <mergeCell ref="M250:X250"/>
    <mergeCell ref="T4:AJ5"/>
    <mergeCell ref="A15:R15"/>
    <mergeCell ref="A19:R19"/>
    <mergeCell ref="T19:U19"/>
    <mergeCell ref="W19:X19"/>
    <mergeCell ref="Z19:AD19"/>
    <mergeCell ref="AF19:AG19"/>
    <mergeCell ref="AI19:AJ19"/>
    <mergeCell ref="A17:R17"/>
    <mergeCell ref="T17:U17"/>
    <mergeCell ref="W17:X17"/>
    <mergeCell ref="Z17:AD17"/>
    <mergeCell ref="AF17:AG17"/>
    <mergeCell ref="AI17:AJ17"/>
    <mergeCell ref="U7:AJ8"/>
    <mergeCell ref="U9:AJ10"/>
    <mergeCell ref="U11:AJ12"/>
    <mergeCell ref="B7:R8"/>
    <mergeCell ref="T15:X15"/>
    <mergeCell ref="Z15:AD15"/>
    <mergeCell ref="AF15:AJ15"/>
    <mergeCell ref="A29:R29"/>
    <mergeCell ref="A31:I31"/>
    <mergeCell ref="K31:R31"/>
    <mergeCell ref="T31:AJ31"/>
    <mergeCell ref="T36:V36"/>
    <mergeCell ref="A21:I21"/>
    <mergeCell ref="T21:AJ21"/>
    <mergeCell ref="A23:I23"/>
    <mergeCell ref="K23:AJ23"/>
    <mergeCell ref="A25:I25"/>
    <mergeCell ref="K25:R25"/>
    <mergeCell ref="T25:X25"/>
    <mergeCell ref="Z25:AJ25"/>
    <mergeCell ref="T29:X29"/>
    <mergeCell ref="Z29:AD29"/>
    <mergeCell ref="AF29:AJ29"/>
    <mergeCell ref="A47:B47"/>
    <mergeCell ref="D47:E47"/>
    <mergeCell ref="G47:K47"/>
    <mergeCell ref="M47:N47"/>
    <mergeCell ref="P47:R47"/>
    <mergeCell ref="T47:AB47"/>
    <mergeCell ref="T37:V37"/>
    <mergeCell ref="H40:AI40"/>
    <mergeCell ref="A43:R43"/>
    <mergeCell ref="T43:AJ43"/>
    <mergeCell ref="A45:R45"/>
    <mergeCell ref="T45:AB45"/>
    <mergeCell ref="A61:C61"/>
    <mergeCell ref="D61:L61"/>
    <mergeCell ref="M61:P61"/>
    <mergeCell ref="Q61:R61"/>
    <mergeCell ref="S61:U61"/>
    <mergeCell ref="V61:X61"/>
    <mergeCell ref="Y61:AF61"/>
    <mergeCell ref="AG61:AH61"/>
    <mergeCell ref="Z52:AJ53"/>
    <mergeCell ref="Z54:AJ55"/>
    <mergeCell ref="Y62:AF62"/>
    <mergeCell ref="AG62:AH62"/>
    <mergeCell ref="A63:C63"/>
    <mergeCell ref="D63:L63"/>
    <mergeCell ref="M63:P63"/>
    <mergeCell ref="Q63:R63"/>
    <mergeCell ref="S63:U63"/>
    <mergeCell ref="V63:X63"/>
    <mergeCell ref="Y63:AF63"/>
    <mergeCell ref="AG63:AH63"/>
    <mergeCell ref="A62:C62"/>
    <mergeCell ref="D62:L62"/>
    <mergeCell ref="M62:P62"/>
    <mergeCell ref="Q62:R62"/>
    <mergeCell ref="S62:U62"/>
    <mergeCell ref="V62:X62"/>
    <mergeCell ref="Y64:AF64"/>
    <mergeCell ref="AG64:AH64"/>
    <mergeCell ref="A65:C65"/>
    <mergeCell ref="D65:L65"/>
    <mergeCell ref="M65:P65"/>
    <mergeCell ref="Q65:R65"/>
    <mergeCell ref="S65:U65"/>
    <mergeCell ref="V65:X65"/>
    <mergeCell ref="Y65:AF65"/>
    <mergeCell ref="AG65:AH65"/>
    <mergeCell ref="A64:C64"/>
    <mergeCell ref="D64:L64"/>
    <mergeCell ref="M64:P64"/>
    <mergeCell ref="Q64:R64"/>
    <mergeCell ref="S64:U64"/>
    <mergeCell ref="V64:X64"/>
    <mergeCell ref="Y66:AF66"/>
    <mergeCell ref="AG66:AH66"/>
    <mergeCell ref="A67:C67"/>
    <mergeCell ref="D67:L67"/>
    <mergeCell ref="M67:P67"/>
    <mergeCell ref="Q67:R67"/>
    <mergeCell ref="S67:U67"/>
    <mergeCell ref="V67:X67"/>
    <mergeCell ref="Y67:AF67"/>
    <mergeCell ref="AG67:AH67"/>
    <mergeCell ref="A66:C66"/>
    <mergeCell ref="D66:L66"/>
    <mergeCell ref="M66:P66"/>
    <mergeCell ref="Q66:R66"/>
    <mergeCell ref="S66:U66"/>
    <mergeCell ref="V66:X66"/>
    <mergeCell ref="A69:C69"/>
    <mergeCell ref="D69:L69"/>
    <mergeCell ref="M69:P69"/>
    <mergeCell ref="Q69:R69"/>
    <mergeCell ref="S69:U69"/>
    <mergeCell ref="V69:X69"/>
    <mergeCell ref="Y69:AF69"/>
    <mergeCell ref="AG69:AH69"/>
    <mergeCell ref="A68:C68"/>
    <mergeCell ref="D68:L68"/>
    <mergeCell ref="M68:P68"/>
    <mergeCell ref="Q68:R68"/>
    <mergeCell ref="S68:U68"/>
    <mergeCell ref="V68:X68"/>
    <mergeCell ref="A81:C81"/>
    <mergeCell ref="D81:N81"/>
    <mergeCell ref="O81:Q81"/>
    <mergeCell ref="R81:T81"/>
    <mergeCell ref="U81:X81"/>
    <mergeCell ref="Y81:AF81"/>
    <mergeCell ref="AG81:AH81"/>
    <mergeCell ref="A70:C70"/>
    <mergeCell ref="D70:L70"/>
    <mergeCell ref="M70:P70"/>
    <mergeCell ref="Q70:R70"/>
    <mergeCell ref="S70:U70"/>
    <mergeCell ref="V70:X70"/>
    <mergeCell ref="D73:L73"/>
    <mergeCell ref="M73:P73"/>
    <mergeCell ref="Q73:R73"/>
    <mergeCell ref="S73:U73"/>
    <mergeCell ref="V73:X73"/>
    <mergeCell ref="Y73:AF73"/>
    <mergeCell ref="AG73:AH73"/>
    <mergeCell ref="A74:C74"/>
    <mergeCell ref="D74:L74"/>
    <mergeCell ref="M74:P74"/>
    <mergeCell ref="Q74:R74"/>
    <mergeCell ref="A83:C83"/>
    <mergeCell ref="D83:N83"/>
    <mergeCell ref="O83:Q83"/>
    <mergeCell ref="R83:T83"/>
    <mergeCell ref="U83:X83"/>
    <mergeCell ref="Y83:AF83"/>
    <mergeCell ref="AG83:AH83"/>
    <mergeCell ref="A82:C82"/>
    <mergeCell ref="D82:N82"/>
    <mergeCell ref="O82:Q82"/>
    <mergeCell ref="R82:T82"/>
    <mergeCell ref="U82:X82"/>
    <mergeCell ref="Y82:AF82"/>
    <mergeCell ref="A85:C85"/>
    <mergeCell ref="D85:N85"/>
    <mergeCell ref="O85:Q85"/>
    <mergeCell ref="R85:T85"/>
    <mergeCell ref="U85:X85"/>
    <mergeCell ref="Y85:AF85"/>
    <mergeCell ref="AG85:AH85"/>
    <mergeCell ref="A84:C84"/>
    <mergeCell ref="D84:N84"/>
    <mergeCell ref="O84:Q84"/>
    <mergeCell ref="R84:T84"/>
    <mergeCell ref="U84:X84"/>
    <mergeCell ref="Y84:AF84"/>
    <mergeCell ref="A87:C87"/>
    <mergeCell ref="D87:N87"/>
    <mergeCell ref="O87:Q87"/>
    <mergeCell ref="R87:T87"/>
    <mergeCell ref="U87:X87"/>
    <mergeCell ref="Y87:AF87"/>
    <mergeCell ref="AG87:AH87"/>
    <mergeCell ref="A86:C86"/>
    <mergeCell ref="D86:N86"/>
    <mergeCell ref="O86:Q86"/>
    <mergeCell ref="R86:T86"/>
    <mergeCell ref="U86:X86"/>
    <mergeCell ref="Y86:AF86"/>
    <mergeCell ref="A89:C89"/>
    <mergeCell ref="D89:N89"/>
    <mergeCell ref="O89:Q89"/>
    <mergeCell ref="R89:T89"/>
    <mergeCell ref="U89:X89"/>
    <mergeCell ref="Y89:AF89"/>
    <mergeCell ref="AG89:AH89"/>
    <mergeCell ref="A88:C88"/>
    <mergeCell ref="D88:N88"/>
    <mergeCell ref="O88:Q88"/>
    <mergeCell ref="R88:T88"/>
    <mergeCell ref="U88:X88"/>
    <mergeCell ref="Y88:AF88"/>
    <mergeCell ref="A110:C110"/>
    <mergeCell ref="D110:M110"/>
    <mergeCell ref="N110:O110"/>
    <mergeCell ref="P110:R110"/>
    <mergeCell ref="S110:U110"/>
    <mergeCell ref="V110:X110"/>
    <mergeCell ref="Y110:AF110"/>
    <mergeCell ref="AG110:AH110"/>
    <mergeCell ref="A90:C90"/>
    <mergeCell ref="D90:N90"/>
    <mergeCell ref="O90:Q90"/>
    <mergeCell ref="R90:T90"/>
    <mergeCell ref="U90:X90"/>
    <mergeCell ref="Y90:AF90"/>
    <mergeCell ref="A91:C91"/>
    <mergeCell ref="D91:N91"/>
    <mergeCell ref="O91:Q91"/>
    <mergeCell ref="R91:T91"/>
    <mergeCell ref="U91:X91"/>
    <mergeCell ref="Y91:AF91"/>
    <mergeCell ref="AG91:AH91"/>
    <mergeCell ref="A92:C92"/>
    <mergeCell ref="D92:N92"/>
    <mergeCell ref="O92:Q92"/>
    <mergeCell ref="A112:C112"/>
    <mergeCell ref="D112:M112"/>
    <mergeCell ref="N112:O112"/>
    <mergeCell ref="P112:R112"/>
    <mergeCell ref="S112:U112"/>
    <mergeCell ref="V112:X112"/>
    <mergeCell ref="Y112:AF112"/>
    <mergeCell ref="AG112:AH112"/>
    <mergeCell ref="A111:C111"/>
    <mergeCell ref="D111:M111"/>
    <mergeCell ref="N111:O111"/>
    <mergeCell ref="P111:R111"/>
    <mergeCell ref="S111:U111"/>
    <mergeCell ref="V111:X111"/>
    <mergeCell ref="A114:C114"/>
    <mergeCell ref="D114:M114"/>
    <mergeCell ref="N114:O114"/>
    <mergeCell ref="P114:R114"/>
    <mergeCell ref="S114:U114"/>
    <mergeCell ref="V114:X114"/>
    <mergeCell ref="Y114:AF114"/>
    <mergeCell ref="AG114:AH114"/>
    <mergeCell ref="A113:C113"/>
    <mergeCell ref="D113:M113"/>
    <mergeCell ref="N113:O113"/>
    <mergeCell ref="P113:R113"/>
    <mergeCell ref="S113:U113"/>
    <mergeCell ref="V113:X113"/>
    <mergeCell ref="D122:N122"/>
    <mergeCell ref="O122:R122"/>
    <mergeCell ref="S122:U122"/>
    <mergeCell ref="V122:X122"/>
    <mergeCell ref="Y122:AF122"/>
    <mergeCell ref="AG124:AH124"/>
    <mergeCell ref="A125:C125"/>
    <mergeCell ref="D125:N125"/>
    <mergeCell ref="O125:R125"/>
    <mergeCell ref="S125:U125"/>
    <mergeCell ref="V125:X125"/>
    <mergeCell ref="Y125:AF125"/>
    <mergeCell ref="AG125:AH125"/>
    <mergeCell ref="A124:C124"/>
    <mergeCell ref="D124:N124"/>
    <mergeCell ref="O124:R124"/>
    <mergeCell ref="S124:U124"/>
    <mergeCell ref="V124:X124"/>
    <mergeCell ref="Y124:AF124"/>
    <mergeCell ref="A134:C134"/>
    <mergeCell ref="D134:N134"/>
    <mergeCell ref="O134:Q134"/>
    <mergeCell ref="R134:T134"/>
    <mergeCell ref="U134:X134"/>
    <mergeCell ref="Y134:AF134"/>
    <mergeCell ref="AG134:AH134"/>
    <mergeCell ref="A126:C126"/>
    <mergeCell ref="D126:N126"/>
    <mergeCell ref="O126:R126"/>
    <mergeCell ref="S126:U126"/>
    <mergeCell ref="V126:X126"/>
    <mergeCell ref="Y126:AF126"/>
    <mergeCell ref="A128:C128"/>
    <mergeCell ref="D128:N128"/>
    <mergeCell ref="O128:R128"/>
    <mergeCell ref="S128:U128"/>
    <mergeCell ref="V128:X128"/>
    <mergeCell ref="Y128:AF128"/>
    <mergeCell ref="AG128:AH128"/>
    <mergeCell ref="A129:C129"/>
    <mergeCell ref="D129:N129"/>
    <mergeCell ref="O129:R129"/>
    <mergeCell ref="A138:C138"/>
    <mergeCell ref="D138:N138"/>
    <mergeCell ref="O138:Q138"/>
    <mergeCell ref="R138:T138"/>
    <mergeCell ref="U138:X138"/>
    <mergeCell ref="Y138:AF138"/>
    <mergeCell ref="AG138:AH138"/>
    <mergeCell ref="A137:C137"/>
    <mergeCell ref="D137:N137"/>
    <mergeCell ref="O137:Q137"/>
    <mergeCell ref="R137:T137"/>
    <mergeCell ref="U137:X137"/>
    <mergeCell ref="Y137:AF137"/>
    <mergeCell ref="A153:C153"/>
    <mergeCell ref="D153:H153"/>
    <mergeCell ref="I153:L153"/>
    <mergeCell ref="M153:Q153"/>
    <mergeCell ref="R153:U153"/>
    <mergeCell ref="V153:X153"/>
    <mergeCell ref="Y153:AF153"/>
    <mergeCell ref="AG153:AH153"/>
    <mergeCell ref="A152:C152"/>
    <mergeCell ref="D152:H152"/>
    <mergeCell ref="I152:L152"/>
    <mergeCell ref="M152:Q152"/>
    <mergeCell ref="R152:U152"/>
    <mergeCell ref="V152:X152"/>
    <mergeCell ref="A155:C155"/>
    <mergeCell ref="D155:H155"/>
    <mergeCell ref="I155:L155"/>
    <mergeCell ref="M155:Q155"/>
    <mergeCell ref="R155:U155"/>
    <mergeCell ref="V155:X155"/>
    <mergeCell ref="Y155:AF155"/>
    <mergeCell ref="AG155:AH155"/>
    <mergeCell ref="A154:C154"/>
    <mergeCell ref="D154:H154"/>
    <mergeCell ref="I154:L154"/>
    <mergeCell ref="M154:Q154"/>
    <mergeCell ref="R154:U154"/>
    <mergeCell ref="V154:X154"/>
    <mergeCell ref="Y156:AF156"/>
    <mergeCell ref="AG156:AH156"/>
    <mergeCell ref="A162:C162"/>
    <mergeCell ref="AG162:AH162"/>
    <mergeCell ref="A156:C156"/>
    <mergeCell ref="D156:H156"/>
    <mergeCell ref="I156:L156"/>
    <mergeCell ref="M156:Q156"/>
    <mergeCell ref="R156:U156"/>
    <mergeCell ref="V156:X156"/>
    <mergeCell ref="A157:C157"/>
    <mergeCell ref="D157:H157"/>
    <mergeCell ref="I157:L157"/>
    <mergeCell ref="M157:Q157"/>
    <mergeCell ref="R157:U157"/>
    <mergeCell ref="V157:X157"/>
    <mergeCell ref="Y157:AF157"/>
    <mergeCell ref="AG157:AH157"/>
    <mergeCell ref="A158:C158"/>
    <mergeCell ref="D158:H158"/>
    <mergeCell ref="R162:Z162"/>
    <mergeCell ref="I158:L158"/>
    <mergeCell ref="M158:Q158"/>
    <mergeCell ref="R158:U158"/>
    <mergeCell ref="R174:T174"/>
    <mergeCell ref="U174:X174"/>
    <mergeCell ref="AA175:AF175"/>
    <mergeCell ref="AG175:AH175"/>
    <mergeCell ref="A176:C176"/>
    <mergeCell ref="D176:J176"/>
    <mergeCell ref="K176:N176"/>
    <mergeCell ref="O176:Q176"/>
    <mergeCell ref="R176:T176"/>
    <mergeCell ref="U176:X176"/>
    <mergeCell ref="Y176:Z176"/>
    <mergeCell ref="AA176:AF176"/>
    <mergeCell ref="AG176:AH176"/>
    <mergeCell ref="A177:C177"/>
    <mergeCell ref="D177:J177"/>
    <mergeCell ref="K177:N177"/>
    <mergeCell ref="O177:Q177"/>
    <mergeCell ref="R177:T177"/>
    <mergeCell ref="U177:X177"/>
    <mergeCell ref="Y177:Z177"/>
    <mergeCell ref="AA177:AF177"/>
    <mergeCell ref="AG177:AH177"/>
    <mergeCell ref="A186:C186"/>
    <mergeCell ref="D186:N186"/>
    <mergeCell ref="O186:U186"/>
    <mergeCell ref="V186:X186"/>
    <mergeCell ref="Y186:AF186"/>
    <mergeCell ref="AG186:AH186"/>
    <mergeCell ref="Y178:Z178"/>
    <mergeCell ref="AA178:AF178"/>
    <mergeCell ref="AG178:AH178"/>
    <mergeCell ref="D182:J182"/>
    <mergeCell ref="K182:N182"/>
    <mergeCell ref="O182:Q182"/>
    <mergeCell ref="R182:T182"/>
    <mergeCell ref="U182:X182"/>
    <mergeCell ref="Y182:Z182"/>
    <mergeCell ref="A178:C178"/>
    <mergeCell ref="D178:J178"/>
    <mergeCell ref="K178:N178"/>
    <mergeCell ref="O178:Q178"/>
    <mergeCell ref="R178:T178"/>
    <mergeCell ref="U178:X178"/>
    <mergeCell ref="A179:C179"/>
    <mergeCell ref="D179:J179"/>
    <mergeCell ref="K179:N179"/>
    <mergeCell ref="A188:C188"/>
    <mergeCell ref="D188:N188"/>
    <mergeCell ref="O188:U188"/>
    <mergeCell ref="V188:X188"/>
    <mergeCell ref="Y188:AF188"/>
    <mergeCell ref="AG188:AH188"/>
    <mergeCell ref="A187:C187"/>
    <mergeCell ref="D187:N187"/>
    <mergeCell ref="O187:U187"/>
    <mergeCell ref="V187:X187"/>
    <mergeCell ref="Y187:AF187"/>
    <mergeCell ref="AG187:AH187"/>
    <mergeCell ref="A189:C189"/>
    <mergeCell ref="D189:N189"/>
    <mergeCell ref="O189:U189"/>
    <mergeCell ref="V189:X189"/>
    <mergeCell ref="Y189:AF189"/>
    <mergeCell ref="AG189:AH189"/>
    <mergeCell ref="X192:AJ193"/>
    <mergeCell ref="U198:AI198"/>
    <mergeCell ref="Y208:AH211"/>
    <mergeCell ref="D221:L221"/>
    <mergeCell ref="D222:L224"/>
    <mergeCell ref="Y222:AH222"/>
    <mergeCell ref="Y223:AH223"/>
    <mergeCell ref="Y224:AH224"/>
    <mergeCell ref="D225:L226"/>
    <mergeCell ref="Y225:AH225"/>
    <mergeCell ref="Y226:AH226"/>
    <mergeCell ref="A190:C190"/>
    <mergeCell ref="D190:N190"/>
    <mergeCell ref="O190:U190"/>
    <mergeCell ref="V190:X190"/>
    <mergeCell ref="Y190:AF190"/>
    <mergeCell ref="AG190:AH190"/>
    <mergeCell ref="D200:L207"/>
    <mergeCell ref="D208:L211"/>
    <mergeCell ref="D212:L215"/>
    <mergeCell ref="D216:L217"/>
    <mergeCell ref="Y250:AH250"/>
    <mergeCell ref="M251:X251"/>
    <mergeCell ref="Y251:AH251"/>
    <mergeCell ref="M252:X252"/>
    <mergeCell ref="Y252:AH252"/>
    <mergeCell ref="M253:X253"/>
    <mergeCell ref="Y253:AH253"/>
    <mergeCell ref="M254:X254"/>
    <mergeCell ref="Y254:AH254"/>
    <mergeCell ref="M277:X277"/>
    <mergeCell ref="M278:X278"/>
    <mergeCell ref="Y278:AH279"/>
    <mergeCell ref="M279:X279"/>
    <mergeCell ref="M255:X255"/>
    <mergeCell ref="Y255:AH255"/>
    <mergeCell ref="M256:X256"/>
    <mergeCell ref="Y256:AH256"/>
    <mergeCell ref="M257:X257"/>
    <mergeCell ref="Y257:AH257"/>
    <mergeCell ref="M266:X266"/>
    <mergeCell ref="Y266:AH268"/>
    <mergeCell ref="M267:X267"/>
    <mergeCell ref="M268:X268"/>
    <mergeCell ref="M269:X269"/>
    <mergeCell ref="Y269:AH271"/>
    <mergeCell ref="M270:X270"/>
    <mergeCell ref="M271:X271"/>
    <mergeCell ref="M272:X272"/>
    <mergeCell ref="Y272:AH274"/>
    <mergeCell ref="M273:X273"/>
    <mergeCell ref="M274:X274"/>
    <mergeCell ref="D269:L271"/>
    <mergeCell ref="D272:L274"/>
    <mergeCell ref="Y368:AH368"/>
    <mergeCell ref="Y369:AH369"/>
    <mergeCell ref="D298:L298"/>
    <mergeCell ref="Y294:AH294"/>
    <mergeCell ref="Y295:AH295"/>
    <mergeCell ref="Y296:AH296"/>
    <mergeCell ref="Y297:AH297"/>
    <mergeCell ref="Y298:AH298"/>
    <mergeCell ref="M283:X283"/>
    <mergeCell ref="Y283:AH285"/>
    <mergeCell ref="M284:X284"/>
    <mergeCell ref="M285:X285"/>
    <mergeCell ref="D280:L285"/>
    <mergeCell ref="M296:X296"/>
    <mergeCell ref="M297:X297"/>
    <mergeCell ref="D358:L359"/>
    <mergeCell ref="D360:L361"/>
    <mergeCell ref="D362:L363"/>
    <mergeCell ref="D367:L368"/>
    <mergeCell ref="M275:X275"/>
    <mergeCell ref="Y275:AH277"/>
    <mergeCell ref="M276:X276"/>
    <mergeCell ref="M434:X434"/>
    <mergeCell ref="D406:L416"/>
    <mergeCell ref="D420:L421"/>
    <mergeCell ref="Y425:AH425"/>
    <mergeCell ref="Y426:AH426"/>
    <mergeCell ref="Y427:AH427"/>
    <mergeCell ref="R403:AI403"/>
    <mergeCell ref="T430:AI430"/>
    <mergeCell ref="M366:X366"/>
    <mergeCell ref="M367:X367"/>
    <mergeCell ref="M368:X368"/>
    <mergeCell ref="D379:L386"/>
    <mergeCell ref="D387:L394"/>
    <mergeCell ref="D395:L396"/>
    <mergeCell ref="D432:L433"/>
    <mergeCell ref="D434:L434"/>
    <mergeCell ref="D425:L427"/>
    <mergeCell ref="Y432:AH432"/>
    <mergeCell ref="Y433:AH433"/>
    <mergeCell ref="Y434:AH434"/>
    <mergeCell ref="Y366:AH366"/>
    <mergeCell ref="Y367:AH367"/>
    <mergeCell ref="D369:L369"/>
    <mergeCell ref="D366:L366"/>
    <mergeCell ref="A50:R50"/>
    <mergeCell ref="D364:L365"/>
    <mergeCell ref="Y348:AH348"/>
    <mergeCell ref="D306:L307"/>
    <mergeCell ref="D308:L309"/>
    <mergeCell ref="D313:L313"/>
    <mergeCell ref="D314:L314"/>
    <mergeCell ref="D315:L315"/>
    <mergeCell ref="D325:L331"/>
    <mergeCell ref="Y358:AH358"/>
    <mergeCell ref="Y359:AH359"/>
    <mergeCell ref="Y360:AH360"/>
    <mergeCell ref="Y361:AH361"/>
    <mergeCell ref="Y362:AH362"/>
    <mergeCell ref="Y363:AH363"/>
    <mergeCell ref="Y364:AH364"/>
    <mergeCell ref="Y365:AH365"/>
    <mergeCell ref="M280:X280"/>
    <mergeCell ref="Y280:AH282"/>
    <mergeCell ref="M281:X281"/>
    <mergeCell ref="M282:X282"/>
    <mergeCell ref="Y302:AH302"/>
    <mergeCell ref="M294:X294"/>
    <mergeCell ref="M295:X295"/>
    <mergeCell ref="D245:L251"/>
    <mergeCell ref="D255:L257"/>
    <mergeCell ref="D252:L254"/>
    <mergeCell ref="D332:L338"/>
    <mergeCell ref="D339:L343"/>
    <mergeCell ref="D275:L277"/>
    <mergeCell ref="D278:L279"/>
    <mergeCell ref="AA162:AF162"/>
    <mergeCell ref="AA163:AF163"/>
    <mergeCell ref="AA164:AF164"/>
    <mergeCell ref="AA165:AF165"/>
    <mergeCell ref="AA166:AF166"/>
    <mergeCell ref="AA167:AF167"/>
    <mergeCell ref="AA168:AF168"/>
    <mergeCell ref="AA169:AF169"/>
    <mergeCell ref="D162:J162"/>
    <mergeCell ref="D163:J163"/>
    <mergeCell ref="D164:J164"/>
    <mergeCell ref="D165:J165"/>
    <mergeCell ref="D166:J166"/>
    <mergeCell ref="D167:J167"/>
    <mergeCell ref="D168:J168"/>
    <mergeCell ref="D169:J169"/>
    <mergeCell ref="K162:N162"/>
    <mergeCell ref="AH50:AJ50"/>
    <mergeCell ref="Z51:AC51"/>
    <mergeCell ref="AD51:AH51"/>
    <mergeCell ref="AI51:AJ51"/>
    <mergeCell ref="Y154:AF154"/>
    <mergeCell ref="AG154:AH154"/>
    <mergeCell ref="Y152:AF152"/>
    <mergeCell ref="AG152:AH152"/>
    <mergeCell ref="Y135:AF135"/>
    <mergeCell ref="AG137:AH137"/>
    <mergeCell ref="AG126:AH126"/>
    <mergeCell ref="Y113:AF113"/>
    <mergeCell ref="AG113:AH113"/>
    <mergeCell ref="Y111:AF111"/>
    <mergeCell ref="AG111:AH111"/>
    <mergeCell ref="AG90:AH90"/>
    <mergeCell ref="AG88:AH88"/>
    <mergeCell ref="AG86:AH86"/>
    <mergeCell ref="AG84:AH84"/>
    <mergeCell ref="AG82:AH82"/>
    <mergeCell ref="Y70:AF70"/>
    <mergeCell ref="AG70:AH70"/>
    <mergeCell ref="Y68:AF68"/>
    <mergeCell ref="AG68:AH68"/>
    <mergeCell ref="R168:Z168"/>
    <mergeCell ref="R169:Z169"/>
    <mergeCell ref="K168:N168"/>
    <mergeCell ref="K169:N169"/>
    <mergeCell ref="O162:Q162"/>
    <mergeCell ref="O163:Q163"/>
    <mergeCell ref="O164:Q164"/>
    <mergeCell ref="O165:Q165"/>
    <mergeCell ref="O166:Q166"/>
    <mergeCell ref="O167:Q167"/>
    <mergeCell ref="O168:Q168"/>
    <mergeCell ref="O169:Q169"/>
  </mergeCells>
  <conditionalFormatting sqref="B36:B38">
    <cfRule type="expression" dxfId="46" priority="5">
      <formula>INDIRECT("A"&amp;ROW())&lt;&gt;"√"</formula>
    </cfRule>
  </conditionalFormatting>
  <conditionalFormatting sqref="AE45:AE48">
    <cfRule type="expression" dxfId="45" priority="4">
      <formula>INDIRECT("AD"&amp;ROW())&lt;&gt;"√"</formula>
    </cfRule>
  </conditionalFormatting>
  <conditionalFormatting sqref="A306:AI309 A313:AI315 A406:C406 M406:AI406 A409:C409 M409:AI409 A411:C411 M411:AI411 A413:C413 M413:AI413 A415:C415 M415:AI415 A425:Y427 AI425:AI427 A432:Y433 AI432:AI434 A434:M434 Y434">
    <cfRule type="expression" dxfId="44" priority="3">
      <formula>NOT($AK$36)</formula>
    </cfRule>
  </conditionalFormatting>
  <conditionalFormatting sqref="A43:R43 T47:AB47">
    <cfRule type="containsBlanks" dxfId="43" priority="6">
      <formula>LEN(TRIM(A43))=0</formula>
    </cfRule>
  </conditionalFormatting>
  <dataValidations disablePrompts="1" count="2">
    <dataValidation type="whole" operator="lessThanOrEqual" allowBlank="1" showInputMessage="1" showErrorMessage="1" sqref="W17:X17 W19:X19 D47:E47">
      <formula1>8</formula1>
    </dataValidation>
    <dataValidation type="whole" allowBlank="1" showInputMessage="1" showErrorMessage="1" sqref="A23:I23">
      <formula1>1000</formula1>
      <formula2>9999</formula2>
    </dataValidation>
  </dataValidations>
  <hyperlinks>
    <hyperlink ref="U198" r:id="rId1"/>
    <hyperlink ref="Z234" r:id="rId2"/>
    <hyperlink ref="O243" r:id="rId3" location="results"/>
    <hyperlink ref="Y243" r:id="rId4"/>
    <hyperlink ref="AA264" r:id="rId5" location="results"/>
    <hyperlink ref="R355" r:id="rId6"/>
    <hyperlink ref="R356" r:id="rId7"/>
    <hyperlink ref="R403" r:id="rId8"/>
    <hyperlink ref="T430" r:id="rId9"/>
  </hyperlinks>
  <pageMargins left="0.25" right="0.25" top="0.75" bottom="0.75" header="0.3" footer="0.3"/>
  <pageSetup orientation="portrait" r:id="rId10"/>
  <headerFooter>
    <oddHeader>&amp;C&amp;"Arial,Bold"Business Energy Rebates
Post-installation Application</oddHeader>
    <oddFooter>&amp;L&amp;"Arial,Regular"&amp;K01+016855-MY-DCSEU (855-693-2738)&amp;C&amp;"Arial,Regular"&amp;K01+016&amp;P&amp;R&amp;"Arial,Regular"&amp;K01+016www.DCSEU.com</oddFooter>
  </headerFooter>
  <rowBreaks count="12" manualBreakCount="12">
    <brk id="51" max="16383" man="1"/>
    <brk id="101" max="16383" man="1"/>
    <brk id="143" max="16383" man="1"/>
    <brk id="191" max="16383" man="1"/>
    <brk id="227" max="16383" man="1"/>
    <brk id="257" max="16383" man="1"/>
    <brk id="285" max="16383" man="1"/>
    <brk id="316" max="16383" man="1"/>
    <brk id="349" max="16383" man="1"/>
    <brk id="370" max="16383" man="1"/>
    <brk id="397" max="16383" man="1"/>
    <brk id="435" max="16383" man="1"/>
  </rowBreaks>
  <ignoredErrors>
    <ignoredError sqref="Y110:AH114 Y81:AH90 Y61:AH70 Y122:AH126 Y134:AH138 Y152:AH156 AA174:AH178 Y186:AH190 A43 A45 A47 D47 G47 M47 P47 T47 Y91:AH100 Y71:AH75 Y115:AH117 Y127:AH128 Y129:AH129 Y139:AH142 Y157:AH158 AA179:AH181 AG162:AH162 AG163:AH166 AG167:AH169 AA162:AA169" unlockedFormula="1"/>
    <ignoredError sqref="T6:AJ13" numberStoredAsText="1"/>
  </ignoredErrors>
  <drawing r:id="rId11"/>
  <legacyDrawing r:id="rId12"/>
  <mc:AlternateContent xmlns:mc="http://schemas.openxmlformats.org/markup-compatibility/2006">
    <mc:Choice Requires="x14">
      <controls>
        <mc:AlternateContent xmlns:mc="http://schemas.openxmlformats.org/markup-compatibility/2006">
          <mc:Choice Requires="x14">
            <control shapeId="6145" r:id="rId13" name="Check Box 1">
              <controlPr defaultSize="0" autoFill="0" autoLine="0" autoPict="0" altText="">
                <anchor moveWithCells="1">
                  <from>
                    <xdr:col>0</xdr:col>
                    <xdr:colOff>0</xdr:colOff>
                    <xdr:row>6</xdr:row>
                    <xdr:rowOff>0</xdr:rowOff>
                  </from>
                  <to>
                    <xdr:col>1</xdr:col>
                    <xdr:colOff>0</xdr:colOff>
                    <xdr:row>7</xdr:row>
                    <xdr:rowOff>0</xdr:rowOff>
                  </to>
                </anchor>
              </controlPr>
            </control>
          </mc:Choice>
        </mc:AlternateContent>
        <mc:AlternateContent xmlns:mc="http://schemas.openxmlformats.org/markup-compatibility/2006">
          <mc:Choice Requires="x14">
            <control shapeId="6146" r:id="rId14" name="Check Box 2">
              <controlPr defaultSize="0" autoFill="0" autoLine="0" autoPict="0" altText="">
                <anchor moveWithCells="1">
                  <from>
                    <xdr:col>0</xdr:col>
                    <xdr:colOff>0</xdr:colOff>
                    <xdr:row>8</xdr:row>
                    <xdr:rowOff>0</xdr:rowOff>
                  </from>
                  <to>
                    <xdr:col>1</xdr:col>
                    <xdr:colOff>0</xdr:colOff>
                    <xdr:row>9</xdr:row>
                    <xdr:rowOff>0</xdr:rowOff>
                  </to>
                </anchor>
              </controlPr>
            </control>
          </mc:Choice>
        </mc:AlternateContent>
        <mc:AlternateContent xmlns:mc="http://schemas.openxmlformats.org/markup-compatibility/2006">
          <mc:Choice Requires="x14">
            <control shapeId="6210" r:id="rId15" name="Check Box 66">
              <controlPr defaultSize="0" autoFill="0" autoLine="0" autoPict="0" altText="">
                <anchor moveWithCells="1">
                  <from>
                    <xdr:col>0</xdr:col>
                    <xdr:colOff>0</xdr:colOff>
                    <xdr:row>9</xdr:row>
                    <xdr:rowOff>0</xdr:rowOff>
                  </from>
                  <to>
                    <xdr:col>1</xdr:col>
                    <xdr:colOff>0</xdr:colOff>
                    <xdr:row>10</xdr:row>
                    <xdr:rowOff>0</xdr:rowOff>
                  </to>
                </anchor>
              </controlPr>
            </control>
          </mc:Choice>
        </mc:AlternateContent>
        <mc:AlternateContent xmlns:mc="http://schemas.openxmlformats.org/markup-compatibility/2006">
          <mc:Choice Requires="x14">
            <control shapeId="6211" r:id="rId16" name="Check Box 67">
              <controlPr defaultSize="0" autoFill="0" autoLine="0" autoPict="0" altText="">
                <anchor moveWithCells="1">
                  <from>
                    <xdr:col>0</xdr:col>
                    <xdr:colOff>0</xdr:colOff>
                    <xdr:row>10</xdr:row>
                    <xdr:rowOff>0</xdr:rowOff>
                  </from>
                  <to>
                    <xdr:col>1</xdr:col>
                    <xdr:colOff>0</xdr:colOff>
                    <xdr:row>11</xdr:row>
                    <xdr:rowOff>0</xdr:rowOff>
                  </to>
                </anchor>
              </controlPr>
            </control>
          </mc:Choice>
        </mc:AlternateContent>
        <mc:AlternateContent xmlns:mc="http://schemas.openxmlformats.org/markup-compatibility/2006">
          <mc:Choice Requires="x14">
            <control shapeId="6212" r:id="rId17" name="Check Box 68">
              <controlPr defaultSize="0" autoFill="0" autoLine="0" autoPict="0" altText="">
                <anchor moveWithCells="1">
                  <from>
                    <xdr:col>0</xdr:col>
                    <xdr:colOff>0</xdr:colOff>
                    <xdr:row>48</xdr:row>
                    <xdr:rowOff>28575</xdr:rowOff>
                  </from>
                  <to>
                    <xdr:col>1</xdr:col>
                    <xdr:colOff>0</xdr:colOff>
                    <xdr:row>49</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2C7038DD-DB47-499D-A116-63B5B5F4BEC2}">
            <xm:f>NOT('Pre-approval Application'!$AK$49)</xm:f>
            <x14:dxf>
              <font>
                <color theme="0"/>
              </font>
              <fill>
                <patternFill patternType="none">
                  <bgColor auto="1"/>
                </patternFill>
              </fill>
              <border>
                <left/>
                <right/>
                <top/>
                <bottom/>
                <vertical/>
                <horizontal/>
              </border>
            </x14:dxf>
          </x14:cfRule>
          <xm:sqref>A50:R51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G89"/>
  <sheetViews>
    <sheetView showGridLines="0" showRowColHeaders="0" showRuler="0" view="pageLayout" zoomScaleNormal="100" workbookViewId="0">
      <selection activeCell="A6" sqref="A6:D6"/>
    </sheetView>
  </sheetViews>
  <sheetFormatPr defaultColWidth="0" defaultRowHeight="14.25" customHeight="1" zeroHeight="1" x14ac:dyDescent="0.25"/>
  <cols>
    <col min="1" max="1" width="32.140625" style="75" customWidth="1"/>
    <col min="2" max="2" width="13.85546875" style="75" bestFit="1" customWidth="1"/>
    <col min="3" max="3" width="8.5703125" style="75" bestFit="1" customWidth="1"/>
    <col min="4" max="4" width="10.5703125" style="75" bestFit="1" customWidth="1"/>
    <col min="5" max="5" width="23" style="75" customWidth="1"/>
    <col min="6" max="33" width="0" style="75" hidden="1" customWidth="1"/>
    <col min="34" max="16384" width="2.7109375" style="75" hidden="1"/>
  </cols>
  <sheetData>
    <row r="1" spans="1:33" ht="14.25" customHeight="1" x14ac:dyDescent="0.25"/>
    <row r="2" spans="1:33" ht="14.25" customHeight="1" x14ac:dyDescent="0.25"/>
    <row r="3" spans="1:33" ht="14.25" customHeight="1" x14ac:dyDescent="0.25"/>
    <row r="4" spans="1:33" ht="14.25" customHeight="1" x14ac:dyDescent="0.25"/>
    <row r="5" spans="1:33" ht="14.25" customHeight="1" x14ac:dyDescent="0.25"/>
    <row r="6" spans="1:33" ht="15.75" customHeight="1" x14ac:dyDescent="0.25">
      <c r="A6" s="754" t="str">
        <f>IF(ISBLANK('Pre-approval Application'!AI51),"DATE",'Pre-approval Application'!AI51)</f>
        <v>DATE</v>
      </c>
      <c r="B6" s="754"/>
      <c r="C6" s="754"/>
      <c r="D6" s="754"/>
      <c r="E6" s="385"/>
      <c r="F6" s="76"/>
      <c r="G6" s="76"/>
      <c r="H6" s="76"/>
      <c r="I6" s="76"/>
      <c r="J6" s="76"/>
      <c r="K6" s="76"/>
      <c r="L6" s="76"/>
      <c r="M6" s="76"/>
      <c r="N6" s="76"/>
      <c r="O6" s="76"/>
      <c r="P6" s="76"/>
      <c r="Q6" s="76"/>
    </row>
    <row r="7" spans="1:33" ht="15.75" customHeight="1" x14ac:dyDescent="0.25">
      <c r="A7" s="386"/>
      <c r="B7" s="386"/>
      <c r="C7" s="386"/>
      <c r="D7" s="386"/>
      <c r="E7" s="386"/>
    </row>
    <row r="8" spans="1:33" ht="15.75" customHeight="1" x14ac:dyDescent="0.25">
      <c r="A8" s="755" t="str">
        <f>T('Pre-approval Application'!$T$15&amp;" "&amp;'Pre-approval Application'!$Z$15)</f>
        <v xml:space="preserve"> </v>
      </c>
      <c r="B8" s="755"/>
      <c r="C8" s="755"/>
      <c r="D8" s="755"/>
      <c r="E8" s="387"/>
      <c r="F8" s="77"/>
      <c r="G8" s="77"/>
      <c r="H8" s="77"/>
      <c r="I8" s="77"/>
      <c r="J8" s="77"/>
      <c r="K8" s="77"/>
      <c r="L8" s="77"/>
      <c r="M8" s="77"/>
      <c r="N8" s="77"/>
      <c r="O8" s="77"/>
      <c r="P8" s="77"/>
      <c r="Q8" s="77"/>
    </row>
    <row r="9" spans="1:33" ht="15.75" customHeight="1" x14ac:dyDescent="0.25">
      <c r="A9" s="756" t="str">
        <f>T('Pre-approval Application'!$A$15)</f>
        <v/>
      </c>
      <c r="B9" s="756"/>
      <c r="C9" s="756"/>
      <c r="D9" s="756"/>
      <c r="E9" s="387"/>
      <c r="F9" s="77"/>
      <c r="G9" s="77"/>
      <c r="H9" s="77"/>
      <c r="I9" s="77"/>
      <c r="J9" s="77"/>
      <c r="K9" s="77"/>
      <c r="L9" s="77"/>
      <c r="M9" s="77"/>
      <c r="N9" s="77"/>
      <c r="O9" s="77"/>
      <c r="P9" s="77"/>
      <c r="Q9" s="77"/>
    </row>
    <row r="10" spans="1:33" ht="15.75" customHeight="1" x14ac:dyDescent="0.25">
      <c r="A10" s="755" t="str">
        <f>IF('Pre-approval Application'!$A$19="",T('Pre-approval Application'!$A$17)&amp;" "&amp;'Pre-approval Application'!$T$17,T('Pre-approval Application'!$A$19)&amp;" "&amp;'Pre-approval Application'!$T$19)</f>
        <v xml:space="preserve"> </v>
      </c>
      <c r="B10" s="755"/>
      <c r="C10" s="755"/>
      <c r="D10" s="755"/>
      <c r="E10" s="387"/>
      <c r="F10" s="77"/>
      <c r="G10" s="77"/>
      <c r="H10" s="77"/>
      <c r="I10" s="77"/>
      <c r="J10" s="77"/>
      <c r="K10" s="77"/>
      <c r="L10" s="77"/>
      <c r="M10" s="77"/>
      <c r="N10" s="77"/>
      <c r="O10" s="77"/>
      <c r="P10" s="77"/>
      <c r="Q10" s="77"/>
    </row>
    <row r="11" spans="1:33" ht="15.75" customHeight="1" x14ac:dyDescent="0.25">
      <c r="A11" s="755" t="str">
        <f>IF('Pre-approval Application'!$Z$19="",T('Pre-approval Application'!$Z$17)&amp;" "&amp;T('Pre-approval Application'!$AF$17)&amp;" "&amp;'Pre-approval Application'!AI17,T('Pre-approval Application'!$Z$19)&amp;" "&amp;T('Pre-approval Application'!$AF$19)&amp;" "&amp;'Pre-approval Application'!AI19)</f>
        <v xml:space="preserve">Washington DC </v>
      </c>
      <c r="B11" s="755"/>
      <c r="C11" s="755"/>
      <c r="D11" s="755"/>
      <c r="E11" s="387"/>
      <c r="F11" s="77"/>
      <c r="G11" s="77"/>
      <c r="H11" s="77"/>
      <c r="I11" s="77"/>
      <c r="J11" s="77"/>
      <c r="K11" s="77"/>
      <c r="L11" s="77"/>
      <c r="M11" s="77"/>
      <c r="N11" s="77"/>
      <c r="O11" s="77"/>
      <c r="P11" s="77"/>
      <c r="Q11" s="77"/>
    </row>
    <row r="12" spans="1:33" s="77" customFormat="1" ht="15.75" customHeight="1" x14ac:dyDescent="0.25">
      <c r="A12" s="387"/>
      <c r="B12" s="387"/>
      <c r="C12" s="387"/>
      <c r="D12" s="387"/>
      <c r="E12" s="387"/>
    </row>
    <row r="13" spans="1:33" ht="15.75" customHeight="1" x14ac:dyDescent="0.25">
      <c r="A13" s="755" t="str">
        <f>"Dear "&amp;T('Pre-approval Application'!$T$15)&amp;","</f>
        <v>Dear ,</v>
      </c>
      <c r="B13" s="755"/>
      <c r="C13" s="755"/>
      <c r="D13" s="755"/>
      <c r="E13" s="387"/>
      <c r="F13" s="77"/>
      <c r="G13" s="77"/>
      <c r="H13" s="77"/>
      <c r="I13" s="77"/>
      <c r="J13" s="77"/>
      <c r="K13" s="77"/>
      <c r="L13" s="77"/>
      <c r="M13" s="77"/>
      <c r="N13" s="77"/>
      <c r="O13" s="77"/>
      <c r="P13" s="77"/>
      <c r="Q13" s="77"/>
    </row>
    <row r="14" spans="1:33" ht="15.75" customHeight="1" x14ac:dyDescent="0.25">
      <c r="A14" s="386"/>
      <c r="B14" s="386"/>
      <c r="C14" s="386"/>
      <c r="D14" s="386"/>
      <c r="E14" s="386"/>
    </row>
    <row r="15" spans="1:33" ht="47.45" customHeight="1" x14ac:dyDescent="0.25">
      <c r="A15" s="753" t="s">
        <v>632</v>
      </c>
      <c r="B15" s="753"/>
      <c r="C15" s="753"/>
      <c r="D15" s="753"/>
      <c r="E15" s="753"/>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row>
    <row r="16" spans="1:33" ht="15.75" customHeight="1" x14ac:dyDescent="0.25">
      <c r="A16" s="388"/>
      <c r="B16" s="388"/>
      <c r="C16" s="388"/>
      <c r="D16" s="388"/>
      <c r="E16" s="38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row>
    <row r="17" spans="1:5" s="755" customFormat="1" ht="15.75" customHeight="1" x14ac:dyDescent="0.25">
      <c r="A17" s="755" t="str">
        <f>"The total amount of rebate reserved is"&amp;" "&amp;TEXT('Pre-approval Application'!$T$37,"$0,000.00")&amp;"."</f>
        <v>The total amount of rebate reserved is TBD.</v>
      </c>
    </row>
    <row r="18" spans="1:5" s="408" customFormat="1" ht="15.75" customHeight="1" x14ac:dyDescent="0.25">
      <c r="A18" s="386"/>
      <c r="B18" s="386"/>
      <c r="C18" s="386"/>
      <c r="D18" s="386"/>
      <c r="E18" s="386"/>
    </row>
    <row r="19" spans="1:5" ht="15.75" customHeight="1" x14ac:dyDescent="0.25">
      <c r="A19" s="757" t="str">
        <f>"Your DCSEU tracking number for this project is: "&amp;'Pre-approval Application'!Z51&amp;"."</f>
        <v>Your DCSEU tracking number for this project is: .</v>
      </c>
      <c r="B19" s="757"/>
      <c r="C19" s="757"/>
      <c r="D19" s="757"/>
      <c r="E19" s="757"/>
    </row>
    <row r="20" spans="1:5" ht="15.75" customHeight="1" x14ac:dyDescent="0.25">
      <c r="A20" s="386"/>
      <c r="B20" s="386"/>
      <c r="C20" s="386"/>
      <c r="D20" s="386"/>
      <c r="E20" s="386"/>
    </row>
    <row r="21" spans="1:5" ht="31.5" customHeight="1" x14ac:dyDescent="0.25">
      <c r="A21" s="753" t="s">
        <v>415</v>
      </c>
      <c r="B21" s="753"/>
      <c r="C21" s="753"/>
      <c r="D21" s="753"/>
      <c r="E21" s="753"/>
    </row>
    <row r="22" spans="1:5" ht="15.75" customHeight="1" x14ac:dyDescent="0.25">
      <c r="A22" s="386"/>
      <c r="B22" s="386"/>
      <c r="C22" s="386"/>
      <c r="D22" s="386"/>
      <c r="E22" s="386"/>
    </row>
    <row r="23" spans="1:5" ht="63.2" customHeight="1" x14ac:dyDescent="0.25">
      <c r="A23" s="753" t="s">
        <v>631</v>
      </c>
      <c r="B23" s="753"/>
      <c r="C23" s="753"/>
      <c r="D23" s="753"/>
      <c r="E23" s="753"/>
    </row>
    <row r="24" spans="1:5" ht="15.75" customHeight="1" x14ac:dyDescent="0.25">
      <c r="A24" s="386"/>
      <c r="B24" s="386"/>
      <c r="C24" s="386"/>
      <c r="D24" s="386"/>
      <c r="E24" s="386"/>
    </row>
    <row r="25" spans="1:5" ht="15.75" customHeight="1" x14ac:dyDescent="0.25">
      <c r="A25" s="386" t="s">
        <v>416</v>
      </c>
      <c r="B25" s="386"/>
      <c r="C25" s="386"/>
      <c r="D25" s="386"/>
      <c r="E25" s="386"/>
    </row>
    <row r="26" spans="1:5" ht="15.75" customHeight="1" x14ac:dyDescent="0.25">
      <c r="A26" s="386"/>
      <c r="B26" s="386"/>
      <c r="C26" s="386"/>
      <c r="D26" s="386"/>
      <c r="E26" s="386"/>
    </row>
    <row r="27" spans="1:5" ht="15.75" customHeight="1" x14ac:dyDescent="0.25">
      <c r="A27" s="386"/>
      <c r="B27" s="386"/>
      <c r="C27" s="386"/>
      <c r="D27" s="386"/>
      <c r="E27" s="386"/>
    </row>
    <row r="28" spans="1:5" ht="15.75" customHeight="1" x14ac:dyDescent="0.25">
      <c r="A28" s="386"/>
      <c r="B28" s="386"/>
      <c r="C28" s="386"/>
      <c r="D28" s="386"/>
      <c r="E28" s="386"/>
    </row>
    <row r="29" spans="1:5" ht="15.75" customHeight="1" x14ac:dyDescent="0.25">
      <c r="A29" s="386"/>
      <c r="B29" s="386"/>
      <c r="C29" s="386"/>
      <c r="D29" s="386"/>
      <c r="E29" s="386"/>
    </row>
    <row r="30" spans="1:5" ht="15.75" customHeight="1" x14ac:dyDescent="0.25">
      <c r="A30" s="386" t="s">
        <v>629</v>
      </c>
      <c r="B30" s="386"/>
      <c r="C30" s="386"/>
      <c r="D30" s="386"/>
      <c r="E30" s="386"/>
    </row>
    <row r="31" spans="1:5" ht="15.75" customHeight="1" x14ac:dyDescent="0.25">
      <c r="A31" s="386" t="s">
        <v>630</v>
      </c>
      <c r="B31" s="386"/>
      <c r="C31" s="386"/>
      <c r="D31" s="386"/>
      <c r="E31" s="386"/>
    </row>
    <row r="32" spans="1:5" ht="14.25" customHeight="1" x14ac:dyDescent="0.25"/>
    <row r="33" spans="1:33" ht="14.25" customHeight="1" x14ac:dyDescent="0.25"/>
    <row r="34" spans="1:33" ht="14.25" customHeight="1" x14ac:dyDescent="0.25"/>
    <row r="35" spans="1:33" ht="14.25" customHeight="1" x14ac:dyDescent="0.25"/>
    <row r="36" spans="1:33" ht="14.25" customHeight="1" x14ac:dyDescent="0.25"/>
    <row r="37" spans="1:33" ht="14.25" customHeight="1" x14ac:dyDescent="0.25">
      <c r="A37" s="389" t="s">
        <v>413</v>
      </c>
      <c r="B37" s="390" t="s">
        <v>31</v>
      </c>
      <c r="C37" s="390" t="s">
        <v>33</v>
      </c>
      <c r="D37" s="390" t="s">
        <v>35</v>
      </c>
      <c r="E37" s="389" t="s">
        <v>414</v>
      </c>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row>
    <row r="38" spans="1:33" ht="23.1" customHeight="1" x14ac:dyDescent="0.25">
      <c r="A38" s="391" t="str">
        <f ca="1">IFERROR(IF(OR(LEFT(Table2[[#This Row],[Code]],3)="REF",LEFT(Table2[[#This Row],[Code]],3)="RFC"),"",T(INDIRECT("'Pre-approval Application'!D"&amp;SMALL('Pre-approval Application'!$AS:$AS,ROW()-37)))),"")</f>
        <v/>
      </c>
      <c r="B38" s="392" t="str">
        <f ca="1">IFERROR(IF(INDIRECT("'Pre-approval Application'!AK"&amp;SMALL('Pre-approval Application'!$AS:$AS,ROW()-37)),"Yes","No"),"")</f>
        <v/>
      </c>
      <c r="C38" s="392" t="str">
        <f ca="1">IFERROR(INDIRECT("'Pre-approval Application'!A"&amp;SMALL('Pre-approval Application'!$AS:$AS,ROW()-37)),"")</f>
        <v/>
      </c>
      <c r="D38" s="393" t="str">
        <f ca="1">IF(B38="No", "--", IFERROR(INDIRECT("'Pre-approval Application'!AI"&amp;SMALL('Pre-approval Application'!$AS:$AS,ROW()-37)),""))</f>
        <v/>
      </c>
      <c r="E38" s="399"/>
    </row>
    <row r="39" spans="1:33" ht="23.1" customHeight="1" x14ac:dyDescent="0.25">
      <c r="A39" s="391" t="str">
        <f ca="1">IFERROR(IF(OR(LEFT(Table2[[#This Row],[Code]],3)="REF",LEFT(Table2[[#This Row],[Code]],3)="RFC"),"",T(INDIRECT("'Pre-approval Application'!D"&amp;SMALL('Pre-approval Application'!$AS:$AS,ROW()-37)))),"")</f>
        <v/>
      </c>
      <c r="B39" s="392" t="str">
        <f ca="1">IFERROR(IF(INDIRECT("'Pre-approval Application'!AK"&amp;SMALL('Pre-approval Application'!$AS:$AS,ROW()-37)),"Yes","No"),"")</f>
        <v/>
      </c>
      <c r="C39" s="392" t="str">
        <f ca="1">IFERROR(INDIRECT("'Pre-approval Application'!A"&amp;SMALL('Pre-approval Application'!$AS:$AS,ROW()-37)),"")</f>
        <v/>
      </c>
      <c r="D39" s="393" t="str">
        <f ca="1">IF(B39="No", "--", IFERROR(INDIRECT("'Pre-approval Application'!AI"&amp;SMALL('Pre-approval Application'!$AS:$AS,ROW()-37)),""))</f>
        <v/>
      </c>
      <c r="E39" s="399"/>
    </row>
    <row r="40" spans="1:33" ht="23.1" customHeight="1" x14ac:dyDescent="0.25">
      <c r="A40" s="391" t="str">
        <f ca="1">IFERROR(IF(OR(LEFT(Table2[[#This Row],[Code]],3)="REF",LEFT(Table2[[#This Row],[Code]],3)="RFC"),"",T(INDIRECT("'Pre-approval Application'!D"&amp;SMALL('Pre-approval Application'!$AS:$AS,ROW()-37)))),"")</f>
        <v/>
      </c>
      <c r="B40" s="392" t="str">
        <f ca="1">IFERROR(IF(INDIRECT("'Pre-approval Application'!AK"&amp;SMALL('Pre-approval Application'!$AS:$AS,ROW()-37)),"Yes","No"),"")</f>
        <v/>
      </c>
      <c r="C40" s="392" t="str">
        <f ca="1">IFERROR(INDIRECT("'Pre-approval Application'!A"&amp;SMALL('Pre-approval Application'!$AS:$AS,ROW()-37)),"")</f>
        <v/>
      </c>
      <c r="D40" s="393" t="str">
        <f ca="1">IF(B40="No", "--", IFERROR(INDIRECT("'Pre-approval Application'!AI"&amp;SMALL('Pre-approval Application'!$AS:$AS,ROW()-37)),""))</f>
        <v/>
      </c>
      <c r="E40" s="399"/>
    </row>
    <row r="41" spans="1:33" ht="23.1" customHeight="1" x14ac:dyDescent="0.25">
      <c r="A41" s="391" t="str">
        <f ca="1">IFERROR(IF(OR(LEFT(Table2[[#This Row],[Code]],3)="REF",LEFT(Table2[[#This Row],[Code]],3)="RFC"),"",T(INDIRECT("'Pre-approval Application'!D"&amp;SMALL('Pre-approval Application'!$AS:$AS,ROW()-37)))),"")</f>
        <v/>
      </c>
      <c r="B41" s="392" t="str">
        <f ca="1">IFERROR(IF(INDIRECT("'Pre-approval Application'!AK"&amp;SMALL('Pre-approval Application'!$AS:$AS,ROW()-37)),"Yes","No"),"")</f>
        <v/>
      </c>
      <c r="C41" s="392" t="str">
        <f ca="1">IFERROR(INDIRECT("'Pre-approval Application'!A"&amp;SMALL('Pre-approval Application'!$AS:$AS,ROW()-37)),"")</f>
        <v/>
      </c>
      <c r="D41" s="393" t="str">
        <f ca="1">IF(B41="No", "--", IFERROR(INDIRECT("'Pre-approval Application'!AI"&amp;SMALL('Pre-approval Application'!$AS:$AS,ROW()-37)),""))</f>
        <v/>
      </c>
      <c r="E41" s="399"/>
    </row>
    <row r="42" spans="1:33" ht="23.1" customHeight="1" x14ac:dyDescent="0.25">
      <c r="A42" s="391" t="str">
        <f ca="1">IFERROR(IF(OR(LEFT(Table2[[#This Row],[Code]],3)="REF",LEFT(Table2[[#This Row],[Code]],3)="RFC"),"",T(INDIRECT("'Pre-approval Application'!D"&amp;SMALL('Pre-approval Application'!$AS:$AS,ROW()-37)))),"")</f>
        <v/>
      </c>
      <c r="B42" s="392" t="str">
        <f ca="1">IFERROR(IF(INDIRECT("'Pre-approval Application'!AK"&amp;SMALL('Pre-approval Application'!$AS:$AS,ROW()-37)),"Yes","No"),"")</f>
        <v/>
      </c>
      <c r="C42" s="392" t="str">
        <f ca="1">IFERROR(INDIRECT("'Pre-approval Application'!A"&amp;SMALL('Pre-approval Application'!$AS:$AS,ROW()-37)),"")</f>
        <v/>
      </c>
      <c r="D42" s="393" t="str">
        <f ca="1">IF(B42="No", "--", IFERROR(INDIRECT("'Pre-approval Application'!AI"&amp;SMALL('Pre-approval Application'!$AS:$AS,ROW()-37)),""))</f>
        <v/>
      </c>
      <c r="E42" s="399"/>
    </row>
    <row r="43" spans="1:33" ht="23.1" customHeight="1" x14ac:dyDescent="0.25">
      <c r="A43" s="391" t="str">
        <f ca="1">IFERROR(IF(OR(LEFT(Table2[[#This Row],[Code]],3)="REF",LEFT(Table2[[#This Row],[Code]],3)="RFC"),"",T(INDIRECT("'Pre-approval Application'!D"&amp;SMALL('Pre-approval Application'!$AS:$AS,ROW()-37)))),"")</f>
        <v/>
      </c>
      <c r="B43" s="392" t="str">
        <f ca="1">IFERROR(IF(INDIRECT("'Pre-approval Application'!AK"&amp;SMALL('Pre-approval Application'!$AS:$AS,ROW()-37)),"Yes","No"),"")</f>
        <v/>
      </c>
      <c r="C43" s="392" t="str">
        <f ca="1">IFERROR(INDIRECT("'Pre-approval Application'!A"&amp;SMALL('Pre-approval Application'!$AS:$AS,ROW()-37)),"")</f>
        <v/>
      </c>
      <c r="D43" s="393" t="str">
        <f ca="1">IF(B43="No", "--", IFERROR(INDIRECT("'Pre-approval Application'!AI"&amp;SMALL('Pre-approval Application'!$AS:$AS,ROW()-37)),""))</f>
        <v/>
      </c>
      <c r="E43" s="399"/>
    </row>
    <row r="44" spans="1:33" ht="23.1" customHeight="1" x14ac:dyDescent="0.25">
      <c r="A44" s="391" t="str">
        <f ca="1">IFERROR(IF(OR(LEFT(Table2[[#This Row],[Code]],3)="REF",LEFT(Table2[[#This Row],[Code]],3)="RFC"),"",T(INDIRECT("'Pre-approval Application'!D"&amp;SMALL('Pre-approval Application'!$AS:$AS,ROW()-37)))),"")</f>
        <v/>
      </c>
      <c r="B44" s="392" t="str">
        <f ca="1">IFERROR(IF(INDIRECT("'Pre-approval Application'!AK"&amp;SMALL('Pre-approval Application'!$AS:$AS,ROW()-37)),"Yes","No"),"")</f>
        <v/>
      </c>
      <c r="C44" s="392" t="str">
        <f ca="1">IFERROR(INDIRECT("'Pre-approval Application'!A"&amp;SMALL('Pre-approval Application'!$AS:$AS,ROW()-37)),"")</f>
        <v/>
      </c>
      <c r="D44" s="393" t="str">
        <f ca="1">IF(B44="No", "--", IFERROR(INDIRECT("'Pre-approval Application'!AI"&amp;SMALL('Pre-approval Application'!$AS:$AS,ROW()-37)),""))</f>
        <v/>
      </c>
      <c r="E44" s="399"/>
    </row>
    <row r="45" spans="1:33" ht="23.1" customHeight="1" x14ac:dyDescent="0.25">
      <c r="A45" s="391" t="str">
        <f ca="1">IFERROR(IF(OR(LEFT(Table2[[#This Row],[Code]],3)="REF",LEFT(Table2[[#This Row],[Code]],3)="RFC"),"",T(INDIRECT("'Pre-approval Application'!D"&amp;SMALL('Pre-approval Application'!$AS:$AS,ROW()-37)))),"")</f>
        <v/>
      </c>
      <c r="B45" s="392" t="str">
        <f ca="1">IFERROR(IF(INDIRECT("'Pre-approval Application'!AK"&amp;SMALL('Pre-approval Application'!$AS:$AS,ROW()-37)),"Yes","No"),"")</f>
        <v/>
      </c>
      <c r="C45" s="395" t="str">
        <f ca="1">IFERROR(INDIRECT("'Pre-approval Application'!A"&amp;SMALL('Pre-approval Application'!$AS:$AS,ROW()-37)),"")</f>
        <v/>
      </c>
      <c r="D45" s="393" t="str">
        <f ca="1">IF(B45="No", "--", IFERROR(INDIRECT("'Pre-approval Application'!AI"&amp;SMALL('Pre-approval Application'!$AS:$AS,ROW()-37)),""))</f>
        <v/>
      </c>
      <c r="E45" s="399"/>
    </row>
    <row r="46" spans="1:33" ht="23.1" customHeight="1" x14ac:dyDescent="0.25">
      <c r="A46" s="391" t="str">
        <f ca="1">IFERROR(IF(OR(LEFT(Table2[[#This Row],[Code]],3)="REF",LEFT(Table2[[#This Row],[Code]],3)="RFC"),"",T(INDIRECT("'Pre-approval Application'!D"&amp;SMALL('Pre-approval Application'!$AS:$AS,ROW()-37)))),"")</f>
        <v/>
      </c>
      <c r="B46" s="392" t="str">
        <f ca="1">IFERROR(IF(INDIRECT("'Pre-approval Application'!AK"&amp;SMALL('Pre-approval Application'!$AS:$AS,ROW()-37)),"Yes","No"),"")</f>
        <v/>
      </c>
      <c r="C46" s="395" t="str">
        <f ca="1">IFERROR(INDIRECT("'Pre-approval Application'!A"&amp;SMALL('Pre-approval Application'!$AS:$AS,ROW()-37)),"")</f>
        <v/>
      </c>
      <c r="D46" s="393" t="str">
        <f ca="1">IF(B46="No", "--", IFERROR(INDIRECT("'Pre-approval Application'!AI"&amp;SMALL('Pre-approval Application'!$AS:$AS,ROW()-37)),""))</f>
        <v/>
      </c>
      <c r="E46" s="399"/>
    </row>
    <row r="47" spans="1:33" ht="23.1" customHeight="1" x14ac:dyDescent="0.25">
      <c r="A47" s="396" t="str">
        <f ca="1">IFERROR(IF(OR(LEFT(Table2[[#This Row],[Code]],3)="REF",LEFT(Table2[[#This Row],[Code]],3)="RFC"),"",T(INDIRECT("'Pre-approval Application'!D"&amp;SMALL('Pre-approval Application'!$AS:$AS,ROW()-37)))),"")</f>
        <v/>
      </c>
      <c r="B47" s="395" t="str">
        <f ca="1">IFERROR(IF(INDIRECT("'Pre-approval Application'!AK"&amp;SMALL('Pre-approval Application'!$AS:$AS,ROW()-37)),"Yes","No"),"")</f>
        <v/>
      </c>
      <c r="C47" s="395" t="str">
        <f ca="1">IFERROR(INDIRECT("'Pre-approval Application'!A"&amp;SMALL('Pre-approval Application'!$AS:$AS,ROW()-37)),"")</f>
        <v/>
      </c>
      <c r="D47" s="393" t="str">
        <f ca="1">IF(B47="No", "--", IFERROR(INDIRECT("'Pre-approval Application'!AI"&amp;SMALL('Pre-approval Application'!$AS:$AS,ROW()-37)),""))</f>
        <v/>
      </c>
      <c r="E47" s="399"/>
    </row>
    <row r="48" spans="1:33" ht="23.1" customHeight="1" x14ac:dyDescent="0.25">
      <c r="A48" s="396" t="str">
        <f ca="1">IFERROR(IF(OR(LEFT(Table2[[#This Row],[Code]],3)="REF",LEFT(Table2[[#This Row],[Code]],3)="RFC"),"",T(INDIRECT("'Pre-approval Application'!D"&amp;SMALL('Pre-approval Application'!$AS:$AS,ROW()-37)))),"")</f>
        <v/>
      </c>
      <c r="B48" s="395" t="str">
        <f ca="1">IFERROR(IF(INDIRECT("'Pre-approval Application'!AK"&amp;SMALL('Pre-approval Application'!$AS:$AS,ROW()-37)),"Yes","No"),"")</f>
        <v/>
      </c>
      <c r="C48" s="395" t="str">
        <f ca="1">IFERROR(INDIRECT("'Pre-approval Application'!A"&amp;SMALL('Pre-approval Application'!$AS:$AS,ROW()-37)),"")</f>
        <v/>
      </c>
      <c r="D48" s="393" t="str">
        <f ca="1">IF(B48="No", "--", IFERROR(INDIRECT("'Pre-approval Application'!AI"&amp;SMALL('Pre-approval Application'!$AS:$AS,ROW()-37)),""))</f>
        <v/>
      </c>
      <c r="E48" s="399"/>
    </row>
    <row r="49" spans="1:5" ht="23.1" customHeight="1" x14ac:dyDescent="0.25">
      <c r="A49" s="396" t="str">
        <f ca="1">IFERROR(IF(OR(LEFT(Table2[[#This Row],[Code]],3)="REF",LEFT(Table2[[#This Row],[Code]],3)="RFC"),"",T(INDIRECT("'Pre-approval Application'!D"&amp;SMALL('Pre-approval Application'!$AS:$AS,ROW()-37)))),"")</f>
        <v/>
      </c>
      <c r="B49" s="395" t="str">
        <f ca="1">IFERROR(IF(INDIRECT("'Pre-approval Application'!AK"&amp;SMALL('Pre-approval Application'!$AS:$AS,ROW()-37)),"Yes","No"),"")</f>
        <v/>
      </c>
      <c r="C49" s="395" t="str">
        <f ca="1">IFERROR(INDIRECT("'Pre-approval Application'!A"&amp;SMALL('Pre-approval Application'!$AS:$AS,ROW()-37)),"")</f>
        <v/>
      </c>
      <c r="D49" s="393" t="str">
        <f ca="1">IF(B49="No", "--", IFERROR(INDIRECT("'Pre-approval Application'!AI"&amp;SMALL('Pre-approval Application'!$AS:$AS,ROW()-37)),""))</f>
        <v/>
      </c>
      <c r="E49" s="399"/>
    </row>
    <row r="50" spans="1:5" ht="23.1" customHeight="1" x14ac:dyDescent="0.25">
      <c r="A50" s="396" t="str">
        <f ca="1">IFERROR(IF(OR(LEFT(Table2[[#This Row],[Code]],3)="REF",LEFT(Table2[[#This Row],[Code]],3)="RFC"),"",T(INDIRECT("'Pre-approval Application'!D"&amp;SMALL('Pre-approval Application'!$AS:$AS,ROW()-37)))),"")</f>
        <v/>
      </c>
      <c r="B50" s="395" t="str">
        <f ca="1">IFERROR(IF(INDIRECT("'Pre-approval Application'!AK"&amp;SMALL('Pre-approval Application'!$AS:$AS,ROW()-37)),"Yes","No"),"")</f>
        <v/>
      </c>
      <c r="C50" s="395" t="str">
        <f ca="1">IFERROR(INDIRECT("'Pre-approval Application'!A"&amp;SMALL('Pre-approval Application'!$AS:$AS,ROW()-37)),"")</f>
        <v/>
      </c>
      <c r="D50" s="393" t="str">
        <f ca="1">IF(B50="No", "--", IFERROR(INDIRECT("'Pre-approval Application'!AI"&amp;SMALL('Pre-approval Application'!$AS:$AS,ROW()-37)),""))</f>
        <v/>
      </c>
      <c r="E50" s="399"/>
    </row>
    <row r="51" spans="1:5" ht="23.1" customHeight="1" x14ac:dyDescent="0.25">
      <c r="A51" s="396" t="str">
        <f ca="1">IFERROR(IF(OR(LEFT(Table2[[#This Row],[Code]],3)="REF",LEFT(Table2[[#This Row],[Code]],3)="RFC"),"",T(INDIRECT("'Pre-approval Application'!D"&amp;SMALL('Pre-approval Application'!$AS:$AS,ROW()-37)))),"")</f>
        <v/>
      </c>
      <c r="B51" s="395" t="str">
        <f ca="1">IFERROR(IF(INDIRECT("'Pre-approval Application'!AK"&amp;SMALL('Pre-approval Application'!$AS:$AS,ROW()-37)),"Yes","No"),"")</f>
        <v/>
      </c>
      <c r="C51" s="395" t="str">
        <f ca="1">IFERROR(INDIRECT("'Pre-approval Application'!A"&amp;SMALL('Pre-approval Application'!$AS:$AS,ROW()-37)),"")</f>
        <v/>
      </c>
      <c r="D51" s="393" t="str">
        <f ca="1">IF(B51="No", "--", IFERROR(INDIRECT("'Pre-approval Application'!AI"&amp;SMALL('Pre-approval Application'!$AS:$AS,ROW()-37)),""))</f>
        <v/>
      </c>
      <c r="E51" s="399"/>
    </row>
    <row r="52" spans="1:5" ht="23.1" customHeight="1" x14ac:dyDescent="0.25">
      <c r="A52" s="396" t="str">
        <f ca="1">IFERROR(IF(OR(LEFT(Table2[[#This Row],[Code]],3)="REF",LEFT(Table2[[#This Row],[Code]],3)="RFC"),"",T(INDIRECT("'Pre-approval Application'!D"&amp;SMALL('Pre-approval Application'!$AS:$AS,ROW()-37)))),"")</f>
        <v/>
      </c>
      <c r="B52" s="395" t="str">
        <f ca="1">IFERROR(IF(INDIRECT("'Pre-approval Application'!AK"&amp;SMALL('Pre-approval Application'!$AS:$AS,ROW()-37)),"Yes","No"),"")</f>
        <v/>
      </c>
      <c r="C52" s="395" t="str">
        <f ca="1">IFERROR(INDIRECT("'Pre-approval Application'!A"&amp;SMALL('Pre-approval Application'!$AS:$AS,ROW()-37)),"")</f>
        <v/>
      </c>
      <c r="D52" s="393" t="str">
        <f ca="1">IF(B52="No", "--", IFERROR(INDIRECT("'Pre-approval Application'!AI"&amp;SMALL('Pre-approval Application'!$AS:$AS,ROW()-37)),""))</f>
        <v/>
      </c>
      <c r="E52" s="399"/>
    </row>
    <row r="53" spans="1:5" ht="23.1" customHeight="1" x14ac:dyDescent="0.25">
      <c r="A53" s="396" t="str">
        <f ca="1">IFERROR(IF(OR(LEFT(Table2[[#This Row],[Code]],3)="REF",LEFT(Table2[[#This Row],[Code]],3)="RFC"),"",T(INDIRECT("'Pre-approval Application'!D"&amp;SMALL('Pre-approval Application'!$AS:$AS,ROW()-37)))),"")</f>
        <v/>
      </c>
      <c r="B53" s="395" t="str">
        <f ca="1">IFERROR(IF(INDIRECT("'Pre-approval Application'!AK"&amp;SMALL('Pre-approval Application'!$AS:$AS,ROW()-37)),"Yes","No"),"")</f>
        <v/>
      </c>
      <c r="C53" s="395" t="str">
        <f ca="1">IFERROR(INDIRECT("'Pre-approval Application'!A"&amp;SMALL('Pre-approval Application'!$AS:$AS,ROW()-37)),"")</f>
        <v/>
      </c>
      <c r="D53" s="393" t="str">
        <f ca="1">IF(B53="No", "--", IFERROR(INDIRECT("'Pre-approval Application'!AI"&amp;SMALL('Pre-approval Application'!$AS:$AS,ROW()-37)),""))</f>
        <v/>
      </c>
      <c r="E53" s="399"/>
    </row>
    <row r="54" spans="1:5" ht="23.1" customHeight="1" x14ac:dyDescent="0.25">
      <c r="A54" s="396" t="str">
        <f ca="1">IFERROR(IF(OR(LEFT(Table2[[#This Row],[Code]],3)="REF",LEFT(Table2[[#This Row],[Code]],3)="RFC"),"",T(INDIRECT("'Pre-approval Application'!D"&amp;SMALL('Pre-approval Application'!$AS:$AS,ROW()-37)))),"")</f>
        <v/>
      </c>
      <c r="B54" s="395" t="str">
        <f ca="1">IFERROR(IF(INDIRECT("'Pre-approval Application'!AK"&amp;SMALL('Pre-approval Application'!$AS:$AS,ROW()-37)),"Yes","No"),"")</f>
        <v/>
      </c>
      <c r="C54" s="395" t="str">
        <f ca="1">IFERROR(INDIRECT("'Pre-approval Application'!A"&amp;SMALL('Pre-approval Application'!$AS:$AS,ROW()-37)),"")</f>
        <v/>
      </c>
      <c r="D54" s="393" t="str">
        <f ca="1">IF(B54="No", "--", IFERROR(INDIRECT("'Pre-approval Application'!AI"&amp;SMALL('Pre-approval Application'!$AS:$AS,ROW()-37)),""))</f>
        <v/>
      </c>
      <c r="E54" s="399"/>
    </row>
    <row r="55" spans="1:5" ht="23.1" customHeight="1" x14ac:dyDescent="0.25">
      <c r="A55" s="396" t="str">
        <f ca="1">IFERROR(IF(OR(LEFT(Table2[[#This Row],[Code]],3)="REF",LEFT(Table2[[#This Row],[Code]],3)="RFC"),"",T(INDIRECT("'Pre-approval Application'!D"&amp;SMALL('Pre-approval Application'!$AS:$AS,ROW()-37)))),"")</f>
        <v/>
      </c>
      <c r="B55" s="395" t="str">
        <f ca="1">IFERROR(IF(INDIRECT("'Pre-approval Application'!AK"&amp;SMALL('Pre-approval Application'!$AS:$AS,ROW()-37)),"Yes","No"),"")</f>
        <v/>
      </c>
      <c r="C55" s="395" t="str">
        <f ca="1">IFERROR(INDIRECT("'Pre-approval Application'!A"&amp;SMALL('Pre-approval Application'!$AS:$AS,ROW()-37)),"")</f>
        <v/>
      </c>
      <c r="D55" s="393" t="str">
        <f ca="1">IF(B55="No", "--", IFERROR(INDIRECT("'Pre-approval Application'!AI"&amp;SMALL('Pre-approval Application'!$AS:$AS,ROW()-37)),""))</f>
        <v/>
      </c>
      <c r="E55" s="399"/>
    </row>
    <row r="56" spans="1:5" ht="23.1" customHeight="1" x14ac:dyDescent="0.25">
      <c r="A56" s="396" t="str">
        <f ca="1">IFERROR(IF(OR(LEFT(Table2[[#This Row],[Code]],3)="REF",LEFT(Table2[[#This Row],[Code]],3)="RFC"),"",T(INDIRECT("'Pre-approval Application'!D"&amp;SMALL('Pre-approval Application'!$AS:$AS,ROW()-37)))),"")</f>
        <v/>
      </c>
      <c r="B56" s="395" t="str">
        <f ca="1">IFERROR(IF(INDIRECT("'Pre-approval Application'!AK"&amp;SMALL('Pre-approval Application'!$AS:$AS,ROW()-37)),"Yes","No"),"")</f>
        <v/>
      </c>
      <c r="C56" s="395" t="str">
        <f ca="1">IFERROR(INDIRECT("'Pre-approval Application'!A"&amp;SMALL('Pre-approval Application'!$AS:$AS,ROW()-37)),"")</f>
        <v/>
      </c>
      <c r="D56" s="393" t="str">
        <f ca="1">IF(B56="No", "--", IFERROR(INDIRECT("'Pre-approval Application'!AI"&amp;SMALL('Pre-approval Application'!$AS:$AS,ROW()-37)),""))</f>
        <v/>
      </c>
      <c r="E56" s="399"/>
    </row>
    <row r="57" spans="1:5" ht="23.1" customHeight="1" x14ac:dyDescent="0.25">
      <c r="A57" s="396" t="str">
        <f ca="1">IFERROR(IF(OR(LEFT(Table2[[#This Row],[Code]],3)="REF",LEFT(Table2[[#This Row],[Code]],3)="RFC"),"",T(INDIRECT("'Pre-approval Application'!D"&amp;SMALL('Pre-approval Application'!$AS:$AS,ROW()-37)))),"")</f>
        <v/>
      </c>
      <c r="B57" s="395" t="str">
        <f ca="1">IFERROR(IF(INDIRECT("'Pre-approval Application'!AK"&amp;SMALL('Pre-approval Application'!$AS:$AS,ROW()-37)),"Yes","No"),"")</f>
        <v/>
      </c>
      <c r="C57" s="395" t="str">
        <f ca="1">IFERROR(INDIRECT("'Pre-approval Application'!A"&amp;SMALL('Pre-approval Application'!$AS:$AS,ROW()-37)),"")</f>
        <v/>
      </c>
      <c r="D57" s="393" t="str">
        <f ca="1">IF(B57="No", "--", IFERROR(INDIRECT("'Pre-approval Application'!AI"&amp;SMALL('Pre-approval Application'!$AS:$AS,ROW()-37)),""))</f>
        <v/>
      </c>
      <c r="E57" s="399"/>
    </row>
    <row r="58" spans="1:5" ht="23.1" customHeight="1" x14ac:dyDescent="0.25">
      <c r="A58" s="396" t="str">
        <f ca="1">IFERROR(IF(OR(LEFT(Table2[[#This Row],[Code]],3)="REF",LEFT(Table2[[#This Row],[Code]],3)="RFC"),"",T(INDIRECT("'Pre-approval Application'!D"&amp;SMALL('Pre-approval Application'!$AS:$AS,ROW()-37)))),"")</f>
        <v/>
      </c>
      <c r="B58" s="395" t="str">
        <f ca="1">IFERROR(IF(INDIRECT("'Pre-approval Application'!AK"&amp;SMALL('Pre-approval Application'!$AS:$AS,ROW()-37)),"Yes","No"),"")</f>
        <v/>
      </c>
      <c r="C58" s="395" t="str">
        <f ca="1">IFERROR(INDIRECT("'Pre-approval Application'!A"&amp;SMALL('Pre-approval Application'!$AS:$AS,ROW()-37)),"")</f>
        <v/>
      </c>
      <c r="D58" s="393" t="str">
        <f ca="1">IF(B58="No", "--", IFERROR(INDIRECT("'Pre-approval Application'!AI"&amp;SMALL('Pre-approval Application'!$AS:$AS,ROW()-37)),""))</f>
        <v/>
      </c>
      <c r="E58" s="399"/>
    </row>
    <row r="59" spans="1:5" ht="23.1" customHeight="1" x14ac:dyDescent="0.25">
      <c r="A59" s="396" t="str">
        <f ca="1">IFERROR(IF(OR(LEFT(Table2[[#This Row],[Code]],3)="REF",LEFT(Table2[[#This Row],[Code]],3)="RFC"),"",T(INDIRECT("'Pre-approval Application'!D"&amp;SMALL('Pre-approval Application'!$AS:$AS,ROW()-37)))),"")</f>
        <v/>
      </c>
      <c r="B59" s="395" t="str">
        <f ca="1">IFERROR(IF(INDIRECT("'Pre-approval Application'!AK"&amp;SMALL('Pre-approval Application'!$AS:$AS,ROW()-37)),"Yes","No"),"")</f>
        <v/>
      </c>
      <c r="C59" s="395" t="str">
        <f ca="1">IFERROR(INDIRECT("'Pre-approval Application'!A"&amp;SMALL('Pre-approval Application'!$AS:$AS,ROW()-37)),"")</f>
        <v/>
      </c>
      <c r="D59" s="393" t="str">
        <f ca="1">IF(B59="No", "--", IFERROR(INDIRECT("'Pre-approval Application'!AI"&amp;SMALL('Pre-approval Application'!$AS:$AS,ROW()-37)),""))</f>
        <v/>
      </c>
      <c r="E59" s="399"/>
    </row>
    <row r="60" spans="1:5" ht="23.1" customHeight="1" x14ac:dyDescent="0.25">
      <c r="A60" s="396" t="str">
        <f ca="1">IFERROR(IF(OR(LEFT(Table2[[#This Row],[Code]],3)="REF",LEFT(Table2[[#This Row],[Code]],3)="RFC"),"",T(INDIRECT("'Pre-approval Application'!D"&amp;SMALL('Pre-approval Application'!$AS:$AS,ROW()-37)))),"")</f>
        <v/>
      </c>
      <c r="B60" s="395" t="str">
        <f ca="1">IFERROR(IF(INDIRECT("'Pre-approval Application'!AK"&amp;SMALL('Pre-approval Application'!$AS:$AS,ROW()-37)),"Yes","No"),"")</f>
        <v/>
      </c>
      <c r="C60" s="395" t="str">
        <f ca="1">IFERROR(INDIRECT("'Pre-approval Application'!A"&amp;SMALL('Pre-approval Application'!$AS:$AS,ROW()-37)),"")</f>
        <v/>
      </c>
      <c r="D60" s="393" t="str">
        <f ca="1">IF(B60="No", "--", IFERROR(INDIRECT("'Pre-approval Application'!AI"&amp;SMALL('Pre-approval Application'!$AS:$AS,ROW()-37)),""))</f>
        <v/>
      </c>
      <c r="E60" s="399"/>
    </row>
    <row r="61" spans="1:5" ht="23.1" customHeight="1" x14ac:dyDescent="0.25">
      <c r="A61" s="396" t="str">
        <f ca="1">IFERROR(IF(OR(LEFT(Table2[[#This Row],[Code]],3)="REF",LEFT(Table2[[#This Row],[Code]],3)="RFC"),"",T(INDIRECT("'Pre-approval Application'!D"&amp;SMALL('Pre-approval Application'!$AS:$AS,ROW()-37)))),"")</f>
        <v/>
      </c>
      <c r="B61" s="395" t="str">
        <f ca="1">IFERROR(IF(INDIRECT("'Pre-approval Application'!AK"&amp;SMALL('Pre-approval Application'!$AS:$AS,ROW()-37)),"Yes","No"),"")</f>
        <v/>
      </c>
      <c r="C61" s="395" t="str">
        <f ca="1">IFERROR(INDIRECT("'Pre-approval Application'!A"&amp;SMALL('Pre-approval Application'!$AS:$AS,ROW()-37)),"")</f>
        <v/>
      </c>
      <c r="D61" s="393" t="str">
        <f ca="1">IF(B61="No", "--", IFERROR(INDIRECT("'Pre-approval Application'!AI"&amp;SMALL('Pre-approval Application'!$AS:$AS,ROW()-37)),""))</f>
        <v/>
      </c>
      <c r="E61" s="399"/>
    </row>
    <row r="62" spans="1:5" ht="14.25" hidden="1" customHeight="1" x14ac:dyDescent="0.25">
      <c r="A62" s="396"/>
      <c r="B62" s="395"/>
      <c r="C62" s="395"/>
      <c r="D62" s="393"/>
      <c r="E62" s="394"/>
    </row>
    <row r="63" spans="1:5" ht="14.25" hidden="1" customHeight="1" x14ac:dyDescent="0.25">
      <c r="A63" s="391" t="str">
        <f ca="1">IFERROR(IF(OR(LEFT(Table2[[#This Row],[Code]],3)="REF",LEFT(Table2[[#This Row],[Code]],3)="RFC"),"",T(INDIRECT("'Pre-approval Application'!D"&amp;SMALL('Pre-approval Application'!$AS:$AS,ROW()-17)))),"")</f>
        <v/>
      </c>
      <c r="B63" s="392" t="str">
        <f ca="1">IFERROR(IF(INDIRECT("'Pre-approval Application'!AK"&amp;SMALL('Pre-approval Application'!$AS:$AS,ROW()-17)),"Yes","No"),"")</f>
        <v/>
      </c>
      <c r="C63" s="392" t="str">
        <f ca="1">IFERROR(INDIRECT("'Pre-approval Application'!A"&amp;SMALL('Pre-approval Application'!$AS:$AS,ROW()-17)),"")</f>
        <v/>
      </c>
      <c r="D63" s="393" t="str">
        <f ca="1">IFERROR(INDIRECT("'Pre-approval Application'!AI"&amp;SMALL('Pre-approval Application'!$AS:$AS,ROW()-17)),"")</f>
        <v/>
      </c>
      <c r="E63" s="394"/>
    </row>
    <row r="64" spans="1:5" ht="14.25" hidden="1" customHeight="1" x14ac:dyDescent="0.25">
      <c r="A64" s="391" t="str">
        <f ca="1">IFERROR(IF(OR(LEFT(Table2[[#This Row],[Code]],3)="REF",LEFT(Table2[[#This Row],[Code]],3)="RFC"),"",T(INDIRECT("'Pre-approval Application'!D"&amp;SMALL('Pre-approval Application'!$AS:$AS,ROW()-17)))),"")</f>
        <v/>
      </c>
      <c r="B64" s="392" t="str">
        <f ca="1">IFERROR(IF(INDIRECT("'Pre-approval Application'!AK"&amp;SMALL('Pre-approval Application'!$AS:$AS,ROW()-17)),"Yes","No"),"")</f>
        <v/>
      </c>
      <c r="C64" s="392" t="str">
        <f ca="1">IFERROR(INDIRECT("'Pre-approval Application'!A"&amp;SMALL('Pre-approval Application'!$AS:$AS,ROW()-17)),"")</f>
        <v/>
      </c>
      <c r="D64" s="393" t="str">
        <f ca="1">IFERROR(INDIRECT("'Pre-approval Application'!AI"&amp;SMALL('Pre-approval Application'!$AS:$AS,ROW()-17)),"")</f>
        <v/>
      </c>
      <c r="E64" s="394"/>
    </row>
    <row r="65" spans="1:5" ht="14.25" hidden="1" customHeight="1" x14ac:dyDescent="0.25">
      <c r="A65" s="391" t="str">
        <f ca="1">IFERROR(IF(OR(LEFT(Table2[[#This Row],[Code]],3)="REF",LEFT(Table2[[#This Row],[Code]],3)="RFC"),"",T(INDIRECT("'Pre-approval Application'!D"&amp;SMALL('Pre-approval Application'!$AS:$AS,ROW()-17)))),"")</f>
        <v/>
      </c>
      <c r="B65" s="392" t="str">
        <f ca="1">IFERROR(IF(INDIRECT("'Pre-approval Application'!AK"&amp;SMALL('Pre-approval Application'!$AS:$AS,ROW()-17)),"Yes","No"),"")</f>
        <v/>
      </c>
      <c r="C65" s="392" t="str">
        <f ca="1">IFERROR(INDIRECT("'Pre-approval Application'!A"&amp;SMALL('Pre-approval Application'!$AS:$AS,ROW()-17)),"")</f>
        <v/>
      </c>
      <c r="D65" s="393" t="str">
        <f ca="1">IFERROR(INDIRECT("'Pre-approval Application'!AI"&amp;SMALL('Pre-approval Application'!$AS:$AS,ROW()-17)),"")</f>
        <v/>
      </c>
      <c r="E65" s="394"/>
    </row>
    <row r="66" spans="1:5" ht="14.25" hidden="1" customHeight="1" x14ac:dyDescent="0.25">
      <c r="A66" s="391" t="str">
        <f ca="1">IFERROR(IF(OR(LEFT(Table2[[#This Row],[Code]],3)="REF",LEFT(Table2[[#This Row],[Code]],3)="RFC"),"",T(INDIRECT("'Pre-approval Application'!D"&amp;SMALL('Pre-approval Application'!$AS:$AS,ROW()-17)))),"")</f>
        <v/>
      </c>
      <c r="B66" s="392" t="str">
        <f ca="1">IFERROR(IF(INDIRECT("'Pre-approval Application'!AK"&amp;SMALL('Pre-approval Application'!$AS:$AS,ROW()-17)),"Yes","No"),"")</f>
        <v/>
      </c>
      <c r="C66" s="392" t="str">
        <f ca="1">IFERROR(INDIRECT("'Pre-approval Application'!A"&amp;SMALL('Pre-approval Application'!$AS:$AS,ROW()-17)),"")</f>
        <v/>
      </c>
      <c r="D66" s="393" t="str">
        <f ca="1">IFERROR(INDIRECT("'Pre-approval Application'!AI"&amp;SMALL('Pre-approval Application'!$AS:$AS,ROW()-17)),"")</f>
        <v/>
      </c>
      <c r="E66" s="394"/>
    </row>
    <row r="67" spans="1:5" ht="14.25" hidden="1" customHeight="1" x14ac:dyDescent="0.25">
      <c r="A67" s="391" t="str">
        <f ca="1">IFERROR(IF(OR(LEFT(Table2[[#This Row],[Code]],3)="REF",LEFT(Table2[[#This Row],[Code]],3)="RFC"),"",T(INDIRECT("'Pre-approval Application'!D"&amp;SMALL('Pre-approval Application'!$AS:$AS,ROW()-17)))),"")</f>
        <v/>
      </c>
      <c r="B67" s="392" t="str">
        <f ca="1">IFERROR(IF(INDIRECT("'Pre-approval Application'!AK"&amp;SMALL('Pre-approval Application'!$AS:$AS,ROW()-17)),"Yes","No"),"")</f>
        <v/>
      </c>
      <c r="C67" s="392" t="str">
        <f ca="1">IFERROR(INDIRECT("'Pre-approval Application'!A"&amp;SMALL('Pre-approval Application'!$AS:$AS,ROW()-17)),"")</f>
        <v/>
      </c>
      <c r="D67" s="393" t="str">
        <f ca="1">IFERROR(INDIRECT("'Pre-approval Application'!AI"&amp;SMALL('Pre-approval Application'!$AS:$AS,ROW()-17)),"")</f>
        <v/>
      </c>
      <c r="E67" s="394"/>
    </row>
    <row r="68" spans="1:5" ht="14.25" hidden="1" customHeight="1" x14ac:dyDescent="0.25">
      <c r="A68" s="391" t="str">
        <f ca="1">IFERROR(IF(OR(LEFT(Table2[[#This Row],[Code]],3)="REF",LEFT(Table2[[#This Row],[Code]],3)="RFC"),"",T(INDIRECT("'Pre-approval Application'!D"&amp;SMALL('Pre-approval Application'!$AS:$AS,ROW()-17)))),"")</f>
        <v/>
      </c>
      <c r="B68" s="392" t="str">
        <f ca="1">IFERROR(IF(INDIRECT("'Pre-approval Application'!AK"&amp;SMALL('Pre-approval Application'!$AS:$AS,ROW()-17)),"Yes","No"),"")</f>
        <v/>
      </c>
      <c r="C68" s="392" t="str">
        <f ca="1">IFERROR(INDIRECT("'Pre-approval Application'!A"&amp;SMALL('Pre-approval Application'!$AS:$AS,ROW()-17)),"")</f>
        <v/>
      </c>
      <c r="D68" s="393" t="str">
        <f ca="1">IFERROR(INDIRECT("'Pre-approval Application'!AI"&amp;SMALL('Pre-approval Application'!$AS:$AS,ROW()-17)),"")</f>
        <v/>
      </c>
      <c r="E68" s="394"/>
    </row>
    <row r="69" spans="1:5" ht="14.25" hidden="1" customHeight="1" x14ac:dyDescent="0.25">
      <c r="A69" s="391" t="str">
        <f ca="1">IFERROR(IF(OR(LEFT(Table2[[#This Row],[Code]],3)="REF",LEFT(Table2[[#This Row],[Code]],3)="RFC"),"",T(INDIRECT("'Pre-approval Application'!D"&amp;SMALL('Pre-approval Application'!$AS:$AS,ROW()-17)))),"")</f>
        <v/>
      </c>
      <c r="B69" s="392" t="str">
        <f ca="1">IFERROR(IF(INDIRECT("'Pre-approval Application'!AK"&amp;SMALL('Pre-approval Application'!$AS:$AS,ROW()-17)),"Yes","No"),"")</f>
        <v/>
      </c>
      <c r="C69" s="392" t="str">
        <f ca="1">IFERROR(INDIRECT("'Pre-approval Application'!A"&amp;SMALL('Pre-approval Application'!$AS:$AS,ROW()-17)),"")</f>
        <v/>
      </c>
      <c r="D69" s="393" t="str">
        <f ca="1">IFERROR(INDIRECT("'Pre-approval Application'!AI"&amp;SMALL('Pre-approval Application'!$AS:$AS,ROW()-17)),"")</f>
        <v/>
      </c>
      <c r="E69" s="394"/>
    </row>
    <row r="70" spans="1:5" ht="14.25" hidden="1" customHeight="1" x14ac:dyDescent="0.25">
      <c r="A70" s="391" t="str">
        <f ca="1">IFERROR(IF(OR(LEFT(Table2[[#This Row],[Code]],3)="REF",LEFT(Table2[[#This Row],[Code]],3)="RFC"),"",T(INDIRECT("'Pre-approval Application'!D"&amp;SMALL('Pre-approval Application'!$AS:$AS,ROW()-17)))),"")</f>
        <v/>
      </c>
      <c r="B70" s="392" t="str">
        <f ca="1">IFERROR(IF(INDIRECT("'Pre-approval Application'!AK"&amp;SMALL('Pre-approval Application'!$AS:$AS,ROW()-17)),"Yes","No"),"")</f>
        <v/>
      </c>
      <c r="C70" s="395" t="str">
        <f ca="1">IFERROR(INDIRECT("'Pre-approval Application'!A"&amp;SMALL('Pre-approval Application'!$AS:$AS,ROW()-17)),"")</f>
        <v/>
      </c>
      <c r="D70" s="393" t="str">
        <f ca="1">IFERROR(INDIRECT("'Pre-approval Application'!AI"&amp;SMALL('Pre-approval Application'!$AS:$AS,ROW()-17)),"")</f>
        <v/>
      </c>
      <c r="E70" s="394"/>
    </row>
    <row r="71" spans="1:5" ht="14.25" hidden="1" customHeight="1" x14ac:dyDescent="0.25">
      <c r="A71" s="391" t="str">
        <f ca="1">IFERROR(IF(OR(LEFT(Table2[[#This Row],[Code]],3)="REF",LEFT(Table2[[#This Row],[Code]],3)="RFC"),"",T(INDIRECT("'Pre-approval Application'!D"&amp;SMALL('Pre-approval Application'!$AS:$AS,ROW()-17)))),"")</f>
        <v/>
      </c>
      <c r="B71" s="392" t="str">
        <f ca="1">IFERROR(IF(INDIRECT("'Pre-approval Application'!AK"&amp;SMALL('Pre-approval Application'!$AS:$AS,ROW()-17)),"Yes","No"),"")</f>
        <v/>
      </c>
      <c r="C71" s="395" t="str">
        <f ca="1">IFERROR(INDIRECT("'Pre-approval Application'!A"&amp;SMALL('Pre-approval Application'!$AS:$AS,ROW()-17)),"")</f>
        <v/>
      </c>
      <c r="D71" s="393" t="str">
        <f ca="1">IFERROR(INDIRECT("'Pre-approval Application'!AI"&amp;SMALL('Pre-approval Application'!$AS:$AS,ROW()-17)),"")</f>
        <v/>
      </c>
      <c r="E71" s="394"/>
    </row>
    <row r="72" spans="1:5" ht="14.25" hidden="1" customHeight="1" x14ac:dyDescent="0.25">
      <c r="A72" s="396" t="str">
        <f ca="1">IFERROR(IF(OR(LEFT(Table2[[#This Row],[Code]],3)="REF",LEFT(Table2[[#This Row],[Code]],3)="RFC"),"",T(INDIRECT("'Pre-approval Application'!D"&amp;SMALL('Pre-approval Application'!$AS:$AS,ROW()-17)))),"")</f>
        <v/>
      </c>
      <c r="B72" s="395" t="str">
        <f ca="1">IFERROR(IF(INDIRECT("'Pre-approval Application'!AK"&amp;SMALL('Pre-approval Application'!$AS:$AS,ROW()-17)),"Yes","No"),"")</f>
        <v/>
      </c>
      <c r="C72" s="395" t="str">
        <f ca="1">IFERROR(INDIRECT("'Pre-approval Application'!A"&amp;SMALL('Pre-approval Application'!$AS:$AS,ROW()-17)),"")</f>
        <v/>
      </c>
      <c r="D72" s="393" t="str">
        <f ca="1">IFERROR(INDIRECT("'Pre-approval Application'!AI"&amp;SMALL('Pre-approval Application'!$AS:$AS,ROW()-17)),"")</f>
        <v/>
      </c>
      <c r="E72" s="394"/>
    </row>
    <row r="73" spans="1:5" ht="14.25" hidden="1" customHeight="1" x14ac:dyDescent="0.25">
      <c r="A73" s="396" t="str">
        <f ca="1">IFERROR(IF(OR(LEFT(Table2[[#This Row],[Code]],3)="REF",LEFT(Table2[[#This Row],[Code]],3)="RFC"),"",T(INDIRECT("'Pre-approval Application'!D"&amp;SMALL('Pre-approval Application'!$AS:$AS,ROW()-17)))),"")</f>
        <v/>
      </c>
      <c r="B73" s="395" t="str">
        <f ca="1">IFERROR(IF(INDIRECT("'Pre-approval Application'!AK"&amp;SMALL('Pre-approval Application'!$AS:$AS,ROW()-17)),"Yes","No"),"")</f>
        <v/>
      </c>
      <c r="C73" s="395" t="str">
        <f ca="1">IFERROR(INDIRECT("'Pre-approval Application'!A"&amp;SMALL('Pre-approval Application'!$AS:$AS,ROW()-17)),"")</f>
        <v/>
      </c>
      <c r="D73" s="393" t="str">
        <f ca="1">IFERROR(INDIRECT("'Pre-approval Application'!AI"&amp;SMALL('Pre-approval Application'!$AS:$AS,ROW()-17)),"")</f>
        <v/>
      </c>
      <c r="E73" s="394"/>
    </row>
    <row r="74" spans="1:5" ht="14.25" hidden="1" customHeight="1" x14ac:dyDescent="0.25">
      <c r="A74" s="396" t="str">
        <f ca="1">IFERROR(IF(OR(LEFT(Table2[[#This Row],[Code]],3)="REF",LEFT(Table2[[#This Row],[Code]],3)="RFC"),"",T(INDIRECT("'Pre-approval Application'!D"&amp;SMALL('Pre-approval Application'!$AS:$AS,ROW()-17)))),"")</f>
        <v/>
      </c>
      <c r="B74" s="395" t="str">
        <f ca="1">IFERROR(IF(INDIRECT("'Pre-approval Application'!AK"&amp;SMALL('Pre-approval Application'!$AS:$AS,ROW()-17)),"Yes","No"),"")</f>
        <v/>
      </c>
      <c r="C74" s="395" t="str">
        <f ca="1">IFERROR(INDIRECT("'Pre-approval Application'!A"&amp;SMALL('Pre-approval Application'!$AS:$AS,ROW()-17)),"")</f>
        <v/>
      </c>
      <c r="D74" s="393" t="str">
        <f ca="1">IFERROR(INDIRECT("'Pre-approval Application'!AI"&amp;SMALL('Pre-approval Application'!$AS:$AS,ROW()-17)),"")</f>
        <v/>
      </c>
      <c r="E74" s="394"/>
    </row>
    <row r="75" spans="1:5" ht="10.7" hidden="1" customHeight="1" x14ac:dyDescent="0.25">
      <c r="A75" s="391" t="str">
        <f ca="1">IFERROR(IF(OR(LEFT(Table2[[#This Row],[Code]],3)="REF",LEFT(Table2[[#This Row],[Code]],3)="RFC"),"",T(INDIRECT("'Pre-approval Application'!D"&amp;SMALL('Pre-approval Application'!$AS:$AS,ROW()-17)))),"")</f>
        <v/>
      </c>
      <c r="B75" s="392" t="str">
        <f ca="1">IFERROR(IF(INDIRECT("'Pre-approval Application'!AK"&amp;SMALL('Pre-approval Application'!$AS:$AS,ROW()-17)),"Yes","No"),"")</f>
        <v/>
      </c>
      <c r="C75" s="392" t="str">
        <f ca="1">IFERROR(INDIRECT("'Pre-approval Application'!A"&amp;SMALL('Pre-approval Application'!$AS:$AS,ROW()-17)),"")</f>
        <v/>
      </c>
      <c r="D75" s="393" t="str">
        <f ca="1">IFERROR(INDIRECT("'Pre-approval Application'!AI"&amp;SMALL('Pre-approval Application'!$AS:$AS,ROW()-17)),"")</f>
        <v/>
      </c>
      <c r="E75" s="394"/>
    </row>
    <row r="76" spans="1:5" ht="14.25" hidden="1" customHeight="1" x14ac:dyDescent="0.25">
      <c r="A76" s="391" t="str">
        <f ca="1">IFERROR(IF(OR(LEFT(Table2[[#This Row],[Code]],3)="REF",LEFT(Table2[[#This Row],[Code]],3)="RFC"),"",T(INDIRECT("'Pre-approval Application'!D"&amp;SMALL('Pre-approval Application'!$AS:$AS,ROW()-17)))),"")</f>
        <v/>
      </c>
      <c r="B76" s="392" t="str">
        <f ca="1">IFERROR(IF(INDIRECT("'Pre-approval Application'!AK"&amp;SMALL('Pre-approval Application'!$AS:$AS,ROW()-17)),"Yes","No"),"")</f>
        <v/>
      </c>
      <c r="C76" s="392" t="str">
        <f ca="1">IFERROR(INDIRECT("'Pre-approval Application'!A"&amp;SMALL('Pre-approval Application'!$AS:$AS,ROW()-17)),"")</f>
        <v/>
      </c>
      <c r="D76" s="393" t="str">
        <f ca="1">IFERROR(INDIRECT("'Pre-approval Application'!AI"&amp;SMALL('Pre-approval Application'!$AS:$AS,ROW()-17)),"")</f>
        <v/>
      </c>
      <c r="E76" s="394"/>
    </row>
    <row r="77" spans="1:5" ht="14.25" hidden="1" customHeight="1" x14ac:dyDescent="0.25">
      <c r="A77" s="391" t="str">
        <f ca="1">IFERROR(IF(OR(LEFT(Table2[[#This Row],[Code]],3)="REF",LEFT(Table2[[#This Row],[Code]],3)="RFC"),"",T(INDIRECT("'Pre-approval Application'!D"&amp;SMALL('Pre-approval Application'!$AS:$AS,ROW()-17)))),"")</f>
        <v/>
      </c>
      <c r="B77" s="392" t="str">
        <f ca="1">IFERROR(IF(INDIRECT("'Pre-approval Application'!AK"&amp;SMALL('Pre-approval Application'!$AS:$AS,ROW()-17)),"Yes","No"),"")</f>
        <v/>
      </c>
      <c r="C77" s="392" t="str">
        <f ca="1">IFERROR(INDIRECT("'Pre-approval Application'!A"&amp;SMALL('Pre-approval Application'!$AS:$AS,ROW()-17)),"")</f>
        <v/>
      </c>
      <c r="D77" s="393" t="str">
        <f ca="1">IFERROR(INDIRECT("'Pre-approval Application'!AI"&amp;SMALL('Pre-approval Application'!$AS:$AS,ROW()-17)),"")</f>
        <v/>
      </c>
      <c r="E77" s="394"/>
    </row>
    <row r="78" spans="1:5" ht="14.25" hidden="1" customHeight="1" x14ac:dyDescent="0.25">
      <c r="A78" s="391" t="str">
        <f ca="1">IFERROR(IF(OR(LEFT(Table2[[#This Row],[Code]],3)="REF",LEFT(Table2[[#This Row],[Code]],3)="RFC"),"",T(INDIRECT("'Pre-approval Application'!D"&amp;SMALL('Pre-approval Application'!$AS:$AS,ROW()-17)))),"")</f>
        <v/>
      </c>
      <c r="B78" s="392" t="str">
        <f ca="1">IFERROR(IF(INDIRECT("'Pre-approval Application'!AK"&amp;SMALL('Pre-approval Application'!$AS:$AS,ROW()-17)),"Yes","No"),"")</f>
        <v/>
      </c>
      <c r="C78" s="392" t="str">
        <f ca="1">IFERROR(INDIRECT("'Pre-approval Application'!A"&amp;SMALL('Pre-approval Application'!$AS:$AS,ROW()-17)),"")</f>
        <v/>
      </c>
      <c r="D78" s="393" t="str">
        <f ca="1">IFERROR(INDIRECT("'Pre-approval Application'!AI"&amp;SMALL('Pre-approval Application'!$AS:$AS,ROW()-17)),"")</f>
        <v/>
      </c>
      <c r="E78" s="394"/>
    </row>
    <row r="79" spans="1:5" ht="14.25" hidden="1" customHeight="1" x14ac:dyDescent="0.25">
      <c r="A79" s="391" t="str">
        <f ca="1">IFERROR(IF(OR(LEFT(Table2[[#This Row],[Code]],3)="REF",LEFT(Table2[[#This Row],[Code]],3)="RFC"),"",T(INDIRECT("'Pre-approval Application'!D"&amp;SMALL('Pre-approval Application'!$AS:$AS,ROW()-17)))),"")</f>
        <v/>
      </c>
      <c r="B79" s="392" t="str">
        <f ca="1">IFERROR(IF(INDIRECT("'Pre-approval Application'!AK"&amp;SMALL('Pre-approval Application'!$AS:$AS,ROW()-17)),"Yes","No"),"")</f>
        <v/>
      </c>
      <c r="C79" s="392" t="str">
        <f ca="1">IFERROR(INDIRECT("'Pre-approval Application'!A"&amp;SMALL('Pre-approval Application'!$AS:$AS,ROW()-17)),"")</f>
        <v/>
      </c>
      <c r="D79" s="393" t="str">
        <f ca="1">IFERROR(INDIRECT("'Pre-approval Application'!AI"&amp;SMALL('Pre-approval Application'!$AS:$AS,ROW()-17)),"")</f>
        <v/>
      </c>
      <c r="E79" s="394"/>
    </row>
    <row r="80" spans="1:5" ht="14.25" hidden="1" customHeight="1" x14ac:dyDescent="0.25">
      <c r="A80" s="391" t="str">
        <f ca="1">IFERROR(IF(OR(LEFT(Table2[[#This Row],[Code]],3)="REF",LEFT(Table2[[#This Row],[Code]],3)="RFC"),"",T(INDIRECT("'Pre-approval Application'!D"&amp;SMALL('Pre-approval Application'!$AS:$AS,ROW()-17)))),"")</f>
        <v/>
      </c>
      <c r="B80" s="392" t="str">
        <f ca="1">IFERROR(IF(INDIRECT("'Pre-approval Application'!AK"&amp;SMALL('Pre-approval Application'!$AS:$AS,ROW()-17)),"Yes","No"),"")</f>
        <v/>
      </c>
      <c r="C80" s="392" t="str">
        <f ca="1">IFERROR(INDIRECT("'Pre-approval Application'!A"&amp;SMALL('Pre-approval Application'!$AS:$AS,ROW()-17)),"")</f>
        <v/>
      </c>
      <c r="D80" s="393" t="str">
        <f ca="1">IFERROR(INDIRECT("'Pre-approval Application'!AI"&amp;SMALL('Pre-approval Application'!$AS:$AS,ROW()-17)),"")</f>
        <v/>
      </c>
      <c r="E80" s="394"/>
    </row>
    <row r="81" spans="1:5" ht="14.25" hidden="1" customHeight="1" x14ac:dyDescent="0.25">
      <c r="A81" s="391" t="str">
        <f ca="1">IFERROR(IF(OR(LEFT(Table2[[#This Row],[Code]],3)="REF",LEFT(Table2[[#This Row],[Code]],3)="RFC"),"",T(INDIRECT("'Pre-approval Application'!D"&amp;SMALL('Pre-approval Application'!$AS:$AS,ROW()-17)))),"")</f>
        <v/>
      </c>
      <c r="B81" s="392" t="str">
        <f ca="1">IFERROR(IF(INDIRECT("'Pre-approval Application'!AK"&amp;SMALL('Pre-approval Application'!$AS:$AS,ROW()-17)),"Yes","No"),"")</f>
        <v/>
      </c>
      <c r="C81" s="392" t="str">
        <f ca="1">IFERROR(INDIRECT("'Pre-approval Application'!A"&amp;SMALL('Pre-approval Application'!$AS:$AS,ROW()-17)),"")</f>
        <v/>
      </c>
      <c r="D81" s="393" t="str">
        <f ca="1">IFERROR(INDIRECT("'Pre-approval Application'!AI"&amp;SMALL('Pre-approval Application'!$AS:$AS,ROW()-17)),"")</f>
        <v/>
      </c>
      <c r="E81" s="394"/>
    </row>
    <row r="82" spans="1:5" ht="14.25" hidden="1" customHeight="1" x14ac:dyDescent="0.25">
      <c r="A82" s="391" t="str">
        <f ca="1">IFERROR(IF(OR(LEFT(Table2[[#This Row],[Code]],3)="REF",LEFT(Table2[[#This Row],[Code]],3)="RFC"),"",T(INDIRECT("'Pre-approval Application'!D"&amp;SMALL('Pre-approval Application'!$AS:$AS,ROW()-17)))),"")</f>
        <v/>
      </c>
      <c r="B82" s="392" t="str">
        <f ca="1">IFERROR(IF(INDIRECT("'Pre-approval Application'!AK"&amp;SMALL('Pre-approval Application'!$AS:$AS,ROW()-17)),"Yes","No"),"")</f>
        <v/>
      </c>
      <c r="C82" s="395" t="str">
        <f ca="1">IFERROR(INDIRECT("'Pre-approval Application'!A"&amp;SMALL('Pre-approval Application'!$AS:$AS,ROW()-17)),"")</f>
        <v/>
      </c>
      <c r="D82" s="393" t="str">
        <f ca="1">IFERROR(INDIRECT("'Pre-approval Application'!AI"&amp;SMALL('Pre-approval Application'!$AS:$AS,ROW()-17)),"")</f>
        <v/>
      </c>
      <c r="E82" s="394"/>
    </row>
    <row r="83" spans="1:5" ht="14.25" hidden="1" customHeight="1" x14ac:dyDescent="0.25">
      <c r="A83" s="391" t="str">
        <f ca="1">IFERROR(IF(OR(LEFT(Table2[[#This Row],[Code]],3)="REF",LEFT(Table2[[#This Row],[Code]],3)="RFC"),"",T(INDIRECT("'Pre-approval Application'!D"&amp;SMALL('Pre-approval Application'!$AS:$AS,ROW()-17)))),"")</f>
        <v/>
      </c>
      <c r="B83" s="392" t="str">
        <f ca="1">IFERROR(IF(INDIRECT("'Pre-approval Application'!AK"&amp;SMALL('Pre-approval Application'!$AS:$AS,ROW()-17)),"Yes","No"),"")</f>
        <v/>
      </c>
      <c r="C83" s="395" t="str">
        <f ca="1">IFERROR(INDIRECT("'Pre-approval Application'!A"&amp;SMALL('Pre-approval Application'!$AS:$AS,ROW()-17)),"")</f>
        <v/>
      </c>
      <c r="D83" s="393" t="str">
        <f ca="1">IFERROR(INDIRECT("'Pre-approval Application'!AI"&amp;SMALL('Pre-approval Application'!$AS:$AS,ROW()-17)),"")</f>
        <v/>
      </c>
      <c r="E83" s="394"/>
    </row>
    <row r="84" spans="1:5" ht="14.25" hidden="1" customHeight="1" x14ac:dyDescent="0.25">
      <c r="A84" s="396" t="str">
        <f ca="1">IFERROR(IF(OR(LEFT(Table2[[#This Row],[Code]],3)="REF",LEFT(Table2[[#This Row],[Code]],3)="RFC"),"",T(INDIRECT("'Pre-approval Application'!D"&amp;SMALL('Pre-approval Application'!$AS:$AS,ROW()-17)))),"")</f>
        <v/>
      </c>
      <c r="B84" s="395" t="str">
        <f ca="1">IFERROR(IF(INDIRECT("'Pre-approval Application'!AK"&amp;SMALL('Pre-approval Application'!$AS:$AS,ROW()-17)),"Yes","No"),"")</f>
        <v/>
      </c>
      <c r="C84" s="395" t="str">
        <f ca="1">IFERROR(INDIRECT("'Pre-approval Application'!A"&amp;SMALL('Pre-approval Application'!$AS:$AS,ROW()-17)),"")</f>
        <v/>
      </c>
      <c r="D84" s="393" t="str">
        <f ca="1">IFERROR(INDIRECT("'Pre-approval Application'!AI"&amp;SMALL('Pre-approval Application'!$AS:$AS,ROW()-17)),"")</f>
        <v/>
      </c>
      <c r="E84" s="394"/>
    </row>
    <row r="85" spans="1:5" ht="14.25" hidden="1" customHeight="1" x14ac:dyDescent="0.25">
      <c r="A85" s="396" t="str">
        <f ca="1">IFERROR(IF(OR(LEFT(Table2[[#This Row],[Code]],3)="REF",LEFT(Table2[[#This Row],[Code]],3)="RFC"),"",T(INDIRECT("'Pre-approval Application'!D"&amp;SMALL('Pre-approval Application'!$AS:$AS,ROW()-17)))),"")</f>
        <v/>
      </c>
      <c r="B85" s="395" t="str">
        <f ca="1">IFERROR(IF(INDIRECT("'Pre-approval Application'!AK"&amp;SMALL('Pre-approval Application'!$AS:$AS,ROW()-17)),"Yes","No"),"")</f>
        <v/>
      </c>
      <c r="C85" s="395" t="str">
        <f ca="1">IFERROR(INDIRECT("'Pre-approval Application'!A"&amp;SMALL('Pre-approval Application'!$AS:$AS,ROW()-17)),"")</f>
        <v/>
      </c>
      <c r="D85" s="393" t="str">
        <f ca="1">IFERROR(INDIRECT("'Pre-approval Application'!AI"&amp;SMALL('Pre-approval Application'!$AS:$AS,ROW()-17)),"")</f>
        <v/>
      </c>
      <c r="E85" s="394"/>
    </row>
    <row r="86" spans="1:5" ht="14.25" hidden="1" customHeight="1" x14ac:dyDescent="0.25">
      <c r="A86" s="396" t="str">
        <f ca="1">IFERROR(IF(OR(LEFT(Table2[[#This Row],[Code]],3)="REF",LEFT(Table2[[#This Row],[Code]],3)="RFC"),"",T(INDIRECT("'Pre-approval Application'!D"&amp;SMALL('Pre-approval Application'!$AS:$AS,ROW()-17)))),"")</f>
        <v/>
      </c>
      <c r="B86" s="395" t="str">
        <f ca="1">IFERROR(IF(INDIRECT("'Pre-approval Application'!AK"&amp;SMALL('Pre-approval Application'!$AS:$AS,ROW()-17)),"Yes","No"),"")</f>
        <v/>
      </c>
      <c r="C86" s="395" t="str">
        <f ca="1">IFERROR(INDIRECT("'Pre-approval Application'!A"&amp;SMALL('Pre-approval Application'!$AS:$AS,ROW()-17)),"")</f>
        <v/>
      </c>
      <c r="D86" s="393" t="str">
        <f ca="1">IFERROR(INDIRECT("'Pre-approval Application'!AI"&amp;SMALL('Pre-approval Application'!$AS:$AS,ROW()-17)),"")</f>
        <v/>
      </c>
      <c r="E86" s="394"/>
    </row>
    <row r="87" spans="1:5" ht="14.25" hidden="1" customHeight="1" x14ac:dyDescent="0.25"/>
    <row r="88" spans="1:5" ht="14.25" hidden="1" customHeight="1" x14ac:dyDescent="0.25"/>
    <row r="89" spans="1:5" ht="14.25" hidden="1" customHeight="1" x14ac:dyDescent="0.25"/>
  </sheetData>
  <sheetProtection sheet="1" objects="1" scenarios="1" selectLockedCells="1"/>
  <mergeCells count="11">
    <mergeCell ref="A21:E21"/>
    <mergeCell ref="A23:E23"/>
    <mergeCell ref="A6:D6"/>
    <mergeCell ref="A8:D8"/>
    <mergeCell ref="A9:D9"/>
    <mergeCell ref="A10:D10"/>
    <mergeCell ref="A11:D11"/>
    <mergeCell ref="A13:D13"/>
    <mergeCell ref="A15:E15"/>
    <mergeCell ref="A19:E19"/>
    <mergeCell ref="A17:XFD17"/>
  </mergeCells>
  <pageMargins left="0.7" right="0.7" top="0.75" bottom="0.75" header="0.3" footer="0.3"/>
  <pageSetup orientation="portrait" horizontalDpi="1200" verticalDpi="1200" r:id="rId1"/>
  <headerFooter>
    <oddHeader>&amp;C&amp;"-,Bold"&amp;12Business Energy Rebates
Pre-approval Letter</oddHeader>
    <oddFooter>&amp;L&amp;K01+022855-MY-DCSEU (855-693-2738)&amp;C&amp;K01+02280 M Street, SE, Suite 310
Washington, DC 20003&amp;R&amp;K01+022www.DCSEU.com</oddFooter>
  </headerFooter>
  <rowBreaks count="1" manualBreakCount="1">
    <brk id="31" max="16383"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93"/>
  <sheetViews>
    <sheetView showGridLines="0" showRowColHeaders="0" showRuler="0" view="pageLayout" topLeftCell="A19" zoomScaleNormal="100" workbookViewId="0">
      <selection activeCell="E41" sqref="E41"/>
    </sheetView>
  </sheetViews>
  <sheetFormatPr defaultColWidth="0" defaultRowHeight="14.25" customHeight="1" zeroHeight="1" x14ac:dyDescent="0.25"/>
  <cols>
    <col min="1" max="1" width="32.140625" style="408" customWidth="1"/>
    <col min="2" max="2" width="13.85546875" style="408" bestFit="1" customWidth="1"/>
    <col min="3" max="3" width="8.5703125" style="408" bestFit="1" customWidth="1"/>
    <col min="4" max="4" width="10.5703125" style="408" bestFit="1" customWidth="1"/>
    <col min="5" max="5" width="23" style="408" customWidth="1"/>
    <col min="6" max="33" width="0" style="408" hidden="1" customWidth="1"/>
    <col min="34" max="16384" width="2.7109375" style="408" hidden="1"/>
  </cols>
  <sheetData>
    <row r="1" spans="1:33" ht="14.25" customHeight="1" x14ac:dyDescent="0.25"/>
    <row r="2" spans="1:33" ht="14.25" customHeight="1" x14ac:dyDescent="0.25"/>
    <row r="3" spans="1:33" ht="14.25" customHeight="1" x14ac:dyDescent="0.25"/>
    <row r="4" spans="1:33" ht="14.25" customHeight="1" x14ac:dyDescent="0.25"/>
    <row r="5" spans="1:33" ht="14.25" customHeight="1" x14ac:dyDescent="0.25"/>
    <row r="6" spans="1:33" ht="15.75" customHeight="1" x14ac:dyDescent="0.25">
      <c r="A6" s="428" t="s">
        <v>623</v>
      </c>
      <c r="B6" s="427"/>
      <c r="C6" s="427"/>
      <c r="D6" s="427"/>
      <c r="E6" s="385"/>
      <c r="F6" s="409"/>
      <c r="G6" s="409"/>
      <c r="H6" s="409"/>
      <c r="I6" s="409"/>
      <c r="J6" s="409"/>
      <c r="K6" s="409"/>
      <c r="L6" s="409"/>
      <c r="M6" s="409"/>
      <c r="N6" s="409"/>
      <c r="O6" s="409"/>
      <c r="P6" s="409"/>
      <c r="Q6" s="409"/>
    </row>
    <row r="7" spans="1:33" ht="15.75" customHeight="1" x14ac:dyDescent="0.25">
      <c r="A7" s="386"/>
      <c r="B7" s="386"/>
      <c r="C7" s="386"/>
      <c r="D7" s="386"/>
      <c r="E7" s="386"/>
    </row>
    <row r="8" spans="1:33" ht="15.75" customHeight="1" x14ac:dyDescent="0.25">
      <c r="A8" s="755" t="str">
        <f>T('Pre-approval Application'!$T$15&amp;" "&amp;'Pre-approval Application'!$Z$15)</f>
        <v xml:space="preserve"> </v>
      </c>
      <c r="B8" s="755"/>
      <c r="C8" s="755"/>
      <c r="D8" s="755"/>
      <c r="E8" s="398"/>
      <c r="F8" s="410"/>
      <c r="G8" s="410"/>
      <c r="H8" s="410"/>
      <c r="I8" s="410"/>
      <c r="J8" s="410"/>
      <c r="K8" s="410"/>
      <c r="L8" s="410"/>
      <c r="M8" s="410"/>
      <c r="N8" s="410"/>
      <c r="O8" s="410"/>
      <c r="P8" s="410"/>
      <c r="Q8" s="410"/>
    </row>
    <row r="9" spans="1:33" ht="15.75" customHeight="1" x14ac:dyDescent="0.25">
      <c r="A9" s="755" t="str">
        <f>T('Pre-approval Application'!$A$15)</f>
        <v/>
      </c>
      <c r="B9" s="755"/>
      <c r="C9" s="755"/>
      <c r="D9" s="755"/>
      <c r="E9" s="398"/>
      <c r="F9" s="410"/>
      <c r="G9" s="410"/>
      <c r="H9" s="410"/>
      <c r="I9" s="410"/>
      <c r="J9" s="410"/>
      <c r="K9" s="410"/>
      <c r="L9" s="410"/>
      <c r="M9" s="410"/>
      <c r="N9" s="410"/>
      <c r="O9" s="410"/>
      <c r="P9" s="410"/>
      <c r="Q9" s="410"/>
    </row>
    <row r="10" spans="1:33" ht="15.75" customHeight="1" x14ac:dyDescent="0.25">
      <c r="A10" s="755" t="str">
        <f>IF('Pre-approval Application'!$A$19="",T('Pre-approval Application'!$A$17)&amp;" "&amp;'Pre-approval Application'!$T$17,T('Pre-approval Application'!$A$19)&amp;" "&amp;'Pre-approval Application'!$T$19)</f>
        <v xml:space="preserve"> </v>
      </c>
      <c r="B10" s="755"/>
      <c r="C10" s="755"/>
      <c r="D10" s="755"/>
      <c r="E10" s="398"/>
      <c r="F10" s="410"/>
      <c r="G10" s="410"/>
      <c r="H10" s="410"/>
      <c r="I10" s="410"/>
      <c r="J10" s="410"/>
      <c r="K10" s="410"/>
      <c r="L10" s="410"/>
      <c r="M10" s="410"/>
      <c r="N10" s="410"/>
      <c r="O10" s="410"/>
      <c r="P10" s="410"/>
      <c r="Q10" s="410"/>
    </row>
    <row r="11" spans="1:33" ht="15.75" customHeight="1" x14ac:dyDescent="0.25">
      <c r="A11" s="755" t="str">
        <f>IF('Pre-approval Application'!$Z$19="",T('Pre-approval Application'!$Z$17)&amp;" "&amp;T('Pre-approval Application'!$AF$17)&amp;" "&amp;'Pre-approval Application'!AI17,T('Pre-approval Application'!$Z$19)&amp;" "&amp;T('Pre-approval Application'!$AF$19)&amp;" "&amp;'Pre-approval Application'!AI19)</f>
        <v xml:space="preserve">Washington DC </v>
      </c>
      <c r="B11" s="755"/>
      <c r="C11" s="755"/>
      <c r="D11" s="755"/>
      <c r="E11" s="398"/>
      <c r="F11" s="410"/>
      <c r="G11" s="410"/>
      <c r="H11" s="410"/>
      <c r="I11" s="410"/>
      <c r="J11" s="410"/>
      <c r="K11" s="410"/>
      <c r="L11" s="410"/>
      <c r="M11" s="410"/>
      <c r="N11" s="410"/>
      <c r="O11" s="410"/>
      <c r="P11" s="410"/>
      <c r="Q11" s="410"/>
    </row>
    <row r="12" spans="1:33" s="410" customFormat="1" ht="15.75" customHeight="1" x14ac:dyDescent="0.25">
      <c r="A12" s="398"/>
      <c r="B12" s="398"/>
      <c r="C12" s="398"/>
      <c r="D12" s="398"/>
      <c r="E12" s="398"/>
    </row>
    <row r="13" spans="1:33" ht="15.75" customHeight="1" x14ac:dyDescent="0.25">
      <c r="A13" s="755" t="str">
        <f>"Dear "&amp;T('Pre-approval Application'!$T$15)&amp;","</f>
        <v>Dear ,</v>
      </c>
      <c r="B13" s="755"/>
      <c r="C13" s="755"/>
      <c r="D13" s="755"/>
      <c r="E13" s="398"/>
      <c r="F13" s="410"/>
      <c r="G13" s="410"/>
      <c r="H13" s="410"/>
      <c r="I13" s="410"/>
      <c r="J13" s="410"/>
      <c r="K13" s="410"/>
      <c r="L13" s="410"/>
      <c r="M13" s="410"/>
      <c r="N13" s="410"/>
      <c r="O13" s="410"/>
      <c r="P13" s="410"/>
      <c r="Q13" s="410"/>
    </row>
    <row r="14" spans="1:33" ht="15.75" customHeight="1" x14ac:dyDescent="0.25">
      <c r="A14" s="386"/>
      <c r="B14" s="386"/>
      <c r="C14" s="386"/>
      <c r="D14" s="386"/>
      <c r="E14" s="386"/>
    </row>
    <row r="15" spans="1:33" ht="33" customHeight="1" x14ac:dyDescent="0.25">
      <c r="A15" s="753" t="s">
        <v>633</v>
      </c>
      <c r="B15" s="753"/>
      <c r="C15" s="753"/>
      <c r="D15" s="753"/>
      <c r="E15" s="753"/>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row>
    <row r="16" spans="1:33" ht="15.75" customHeight="1" x14ac:dyDescent="0.25">
      <c r="A16" s="388"/>
      <c r="B16" s="388"/>
      <c r="C16" s="388"/>
      <c r="D16" s="388"/>
      <c r="E16" s="388"/>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row>
    <row r="17" spans="1:5" ht="15.75" customHeight="1" x14ac:dyDescent="0.25">
      <c r="A17" s="755" t="str">
        <f>"The total amount of rebate reserved is"&amp;" "&amp;TEXT('Pre-approval Application'!$T$37, "$0,000.00")&amp;"."</f>
        <v>The total amount of rebate reserved is TBD.</v>
      </c>
      <c r="B17" s="755"/>
      <c r="C17" s="755"/>
      <c r="D17" s="755"/>
      <c r="E17" s="755"/>
    </row>
    <row r="18" spans="1:5" ht="15.75" customHeight="1" x14ac:dyDescent="0.25">
      <c r="A18" s="386"/>
      <c r="B18" s="386"/>
      <c r="C18" s="386"/>
      <c r="D18" s="386"/>
      <c r="E18" s="386"/>
    </row>
    <row r="19" spans="1:5" ht="15.75" customHeight="1" x14ac:dyDescent="0.25">
      <c r="A19" s="757" t="str">
        <f>"Your DCSEU tracking number for this project is: "&amp;'Pre-approval Application'!Z51&amp;"."</f>
        <v>Your DCSEU tracking number for this project is: .</v>
      </c>
      <c r="B19" s="757"/>
      <c r="C19" s="757"/>
      <c r="D19" s="757"/>
      <c r="E19" s="757"/>
    </row>
    <row r="20" spans="1:5" ht="15.75" customHeight="1" x14ac:dyDescent="0.25">
      <c r="A20" s="386"/>
      <c r="B20" s="386"/>
      <c r="C20" s="386"/>
      <c r="D20" s="386"/>
      <c r="E20" s="386"/>
    </row>
    <row r="21" spans="1:5" ht="15.75" x14ac:dyDescent="0.25">
      <c r="A21" s="753" t="str">
        <f>"This rebate reservation will expire on"&amp;" "&amp;TEXT('background information'!$D$9, "mmmm dd, yyyy.")</f>
        <v>This rebate reservation will expire on March 30, 1900.</v>
      </c>
      <c r="B21" s="753"/>
      <c r="C21" s="753"/>
      <c r="D21" s="753"/>
      <c r="E21" s="753"/>
    </row>
    <row r="22" spans="1:5" ht="15.75" customHeight="1" x14ac:dyDescent="0.25">
      <c r="A22" s="386"/>
      <c r="B22" s="386"/>
      <c r="C22" s="386"/>
      <c r="D22" s="386"/>
      <c r="E22" s="386"/>
    </row>
    <row r="23" spans="1:5" ht="49.5" customHeight="1" x14ac:dyDescent="0.25">
      <c r="A23" s="753" t="e">
        <f>"If you are unable to complete the project within the remaining"&amp;" "&amp;'background information'!$D$9-$A$6&amp;" "&amp;"calendar days, please call Customer Support after your rebate reservation has expired. All products can be re-approved and rebates re-reserved, according to current product eligibility requirements and rebate amounts."</f>
        <v>#VALUE!</v>
      </c>
      <c r="B23" s="753"/>
      <c r="C23" s="753"/>
      <c r="D23" s="753"/>
      <c r="E23" s="753"/>
    </row>
    <row r="24" spans="1:5" ht="15.75" customHeight="1" x14ac:dyDescent="0.25">
      <c r="A24" s="386"/>
      <c r="B24" s="386"/>
      <c r="C24" s="386"/>
      <c r="D24" s="386"/>
      <c r="E24" s="386"/>
    </row>
    <row r="25" spans="1:5" s="426" customFormat="1" ht="33" customHeight="1" x14ac:dyDescent="0.25">
      <c r="A25" s="753" t="s">
        <v>628</v>
      </c>
      <c r="B25" s="753"/>
      <c r="C25" s="753"/>
      <c r="D25" s="753"/>
      <c r="E25" s="753"/>
    </row>
    <row r="26" spans="1:5" ht="15.75" customHeight="1" x14ac:dyDescent="0.25">
      <c r="A26" s="386"/>
      <c r="B26" s="386"/>
      <c r="C26" s="386"/>
      <c r="D26" s="386"/>
      <c r="E26" s="386"/>
    </row>
    <row r="27" spans="1:5" ht="15.75" customHeight="1" x14ac:dyDescent="0.25">
      <c r="A27" s="386" t="s">
        <v>416</v>
      </c>
      <c r="B27" s="386"/>
      <c r="C27" s="386"/>
      <c r="D27" s="386"/>
      <c r="E27" s="386"/>
    </row>
    <row r="28" spans="1:5" ht="15.75" customHeight="1" x14ac:dyDescent="0.25">
      <c r="A28" s="386"/>
      <c r="B28" s="386"/>
      <c r="C28" s="386"/>
      <c r="D28" s="386"/>
      <c r="E28" s="386"/>
    </row>
    <row r="29" spans="1:5" ht="15.75" customHeight="1" x14ac:dyDescent="0.25">
      <c r="A29" s="386"/>
      <c r="B29" s="386"/>
      <c r="C29" s="386"/>
      <c r="D29" s="386"/>
      <c r="E29" s="386"/>
    </row>
    <row r="30" spans="1:5" ht="15.75" customHeight="1" x14ac:dyDescent="0.25">
      <c r="A30" s="386"/>
      <c r="B30" s="386"/>
      <c r="C30" s="386"/>
      <c r="D30" s="386"/>
      <c r="E30" s="386"/>
    </row>
    <row r="31" spans="1:5" ht="15.75" customHeight="1" x14ac:dyDescent="0.25">
      <c r="A31" s="386"/>
      <c r="B31" s="386"/>
      <c r="C31" s="386"/>
      <c r="D31" s="386"/>
      <c r="E31" s="386"/>
    </row>
    <row r="32" spans="1:5" ht="15.75" customHeight="1" x14ac:dyDescent="0.25">
      <c r="A32" s="386"/>
      <c r="B32" s="386"/>
      <c r="C32" s="386"/>
      <c r="D32" s="386"/>
      <c r="E32" s="386"/>
    </row>
    <row r="33" spans="1:33" ht="15.75" customHeight="1" x14ac:dyDescent="0.25">
      <c r="A33" s="386" t="s">
        <v>629</v>
      </c>
      <c r="B33" s="386"/>
      <c r="C33" s="386"/>
      <c r="D33" s="386"/>
      <c r="E33" s="386"/>
    </row>
    <row r="34" spans="1:33" ht="15.75" customHeight="1" x14ac:dyDescent="0.25">
      <c r="A34" s="386" t="s">
        <v>630</v>
      </c>
      <c r="B34" s="386"/>
      <c r="C34" s="386"/>
      <c r="D34" s="386"/>
      <c r="E34" s="386"/>
    </row>
    <row r="35" spans="1:33" ht="14.25" customHeight="1" x14ac:dyDescent="0.25"/>
    <row r="36" spans="1:33" ht="14.25" customHeight="1" x14ac:dyDescent="0.25"/>
    <row r="37" spans="1:33" ht="14.25" customHeight="1" x14ac:dyDescent="0.25"/>
    <row r="38" spans="1:33" ht="14.25" customHeight="1" x14ac:dyDescent="0.25"/>
    <row r="39" spans="1:33" ht="14.25" customHeight="1" x14ac:dyDescent="0.25"/>
    <row r="40" spans="1:33" ht="14.25" customHeight="1" x14ac:dyDescent="0.25">
      <c r="A40" s="397" t="s">
        <v>413</v>
      </c>
      <c r="B40" s="390" t="s">
        <v>31</v>
      </c>
      <c r="C40" s="390" t="s">
        <v>33</v>
      </c>
      <c r="D40" s="390" t="s">
        <v>35</v>
      </c>
      <c r="E40" s="397" t="s">
        <v>414</v>
      </c>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row>
    <row r="41" spans="1:33" ht="23.1" customHeight="1" x14ac:dyDescent="0.25">
      <c r="A41" s="391" t="str">
        <f ca="1">IFERROR(IF(OR(LEFT(Table26[[#This Row],[Code]],3)="REF",LEFT(Table26[[#This Row],[Code]],3)="RFC"),"",T(INDIRECT("'Pre-approval Application'!D"&amp;SMALL('Pre-approval Application'!$AS:$AS,ROW()-40)))),"")</f>
        <v/>
      </c>
      <c r="B41" s="392" t="str">
        <f ca="1">IFERROR(IF(INDIRECT("'Pre-approval Application'!AK"&amp;SMALL('Pre-approval Application'!$AS:$AS,ROW()-40)),"Yes","No"),"")</f>
        <v/>
      </c>
      <c r="C41" s="392" t="str">
        <f ca="1">IFERROR(INDIRECT("'Pre-approval Application'!A"&amp;SMALL('Pre-approval Application'!$AS:$AS,ROW()-40)),"")</f>
        <v/>
      </c>
      <c r="D41" s="393" t="str">
        <f ca="1">IF(B41="No", "--", IFERROR(INDIRECT("'Pre-approval Application'!AI"&amp;SMALL('Pre-approval Application'!$AS:$AS,ROW()-40)),""))</f>
        <v/>
      </c>
      <c r="E41" s="399"/>
    </row>
    <row r="42" spans="1:33" ht="23.1" customHeight="1" x14ac:dyDescent="0.25">
      <c r="A42" s="391" t="str">
        <f ca="1">IFERROR(IF(OR(LEFT(Table26[[#This Row],[Code]],3)="REF",LEFT(Table26[[#This Row],[Code]],3)="RFC"),"",T(INDIRECT("'Pre-approval Application'!D"&amp;SMALL('Pre-approval Application'!$AS:$AS,ROW()-40)))),"")</f>
        <v/>
      </c>
      <c r="B42" s="392" t="str">
        <f ca="1">IFERROR(IF(INDIRECT("'Pre-approval Application'!AK"&amp;SMALL('Pre-approval Application'!$AS:$AS,ROW()-40)),"Yes","No"),"")</f>
        <v/>
      </c>
      <c r="C42" s="392" t="str">
        <f ca="1">IFERROR(INDIRECT("'Pre-approval Application'!A"&amp;SMALL('Pre-approval Application'!$AS:$AS,ROW()-40)),"")</f>
        <v/>
      </c>
      <c r="D42" s="393" t="str">
        <f ca="1">IF(B42="No", "--", IFERROR(INDIRECT("'Pre-approval Application'!AI"&amp;SMALL('Pre-approval Application'!$AS:$AS,ROW()-40)),""))</f>
        <v/>
      </c>
      <c r="E42" s="399"/>
    </row>
    <row r="43" spans="1:33" ht="23.1" customHeight="1" x14ac:dyDescent="0.25">
      <c r="A43" s="391" t="str">
        <f ca="1">IFERROR(IF(OR(LEFT(Table26[[#This Row],[Code]],3)="REF",LEFT(Table26[[#This Row],[Code]],3)="RFC"),"",T(INDIRECT("'Pre-approval Application'!D"&amp;SMALL('Pre-approval Application'!$AS:$AS,ROW()-40)))),"")</f>
        <v/>
      </c>
      <c r="B43" s="392" t="str">
        <f ca="1">IFERROR(IF(INDIRECT("'Pre-approval Application'!AK"&amp;SMALL('Pre-approval Application'!$AS:$AS,ROW()-40)),"Yes","No"),"")</f>
        <v/>
      </c>
      <c r="C43" s="392" t="str">
        <f ca="1">IFERROR(INDIRECT("'Pre-approval Application'!A"&amp;SMALL('Pre-approval Application'!$AS:$AS,ROW()-40)),"")</f>
        <v/>
      </c>
      <c r="D43" s="393" t="str">
        <f ca="1">IF(B43="No", "--", IFERROR(INDIRECT("'Pre-approval Application'!AI"&amp;SMALL('Pre-approval Application'!$AS:$AS,ROW()-40)),""))</f>
        <v/>
      </c>
      <c r="E43" s="399"/>
    </row>
    <row r="44" spans="1:33" ht="23.1" customHeight="1" x14ac:dyDescent="0.25">
      <c r="A44" s="391" t="str">
        <f ca="1">IFERROR(IF(OR(LEFT(Table26[[#This Row],[Code]],3)="REF",LEFT(Table26[[#This Row],[Code]],3)="RFC"),"",T(INDIRECT("'Pre-approval Application'!D"&amp;SMALL('Pre-approval Application'!$AS:$AS,ROW()-40)))),"")</f>
        <v/>
      </c>
      <c r="B44" s="392" t="str">
        <f ca="1">IFERROR(IF(INDIRECT("'Pre-approval Application'!AK"&amp;SMALL('Pre-approval Application'!$AS:$AS,ROW()-40)),"Yes","No"),"")</f>
        <v/>
      </c>
      <c r="C44" s="392" t="str">
        <f ca="1">IFERROR(INDIRECT("'Pre-approval Application'!A"&amp;SMALL('Pre-approval Application'!$AS:$AS,ROW()-40)),"")</f>
        <v/>
      </c>
      <c r="D44" s="393" t="str">
        <f ca="1">IF(B44="No", "--", IFERROR(INDIRECT("'Pre-approval Application'!AI"&amp;SMALL('Pre-approval Application'!$AS:$AS,ROW()-40)),""))</f>
        <v/>
      </c>
      <c r="E44" s="399"/>
    </row>
    <row r="45" spans="1:33" ht="23.1" customHeight="1" x14ac:dyDescent="0.25">
      <c r="A45" s="391" t="str">
        <f ca="1">IFERROR(IF(OR(LEFT(Table26[[#This Row],[Code]],3)="REF",LEFT(Table26[[#This Row],[Code]],3)="RFC"),"",T(INDIRECT("'Pre-approval Application'!D"&amp;SMALL('Pre-approval Application'!$AS:$AS,ROW()-40)))),"")</f>
        <v/>
      </c>
      <c r="B45" s="392" t="str">
        <f ca="1">IFERROR(IF(INDIRECT("'Pre-approval Application'!AK"&amp;SMALL('Pre-approval Application'!$AS:$AS,ROW()-40)),"Yes","No"),"")</f>
        <v/>
      </c>
      <c r="C45" s="392" t="str">
        <f ca="1">IFERROR(INDIRECT("'Pre-approval Application'!A"&amp;SMALL('Pre-approval Application'!$AS:$AS,ROW()-40)),"")</f>
        <v/>
      </c>
      <c r="D45" s="393" t="str">
        <f ca="1">IF(B45="No", "--", IFERROR(INDIRECT("'Pre-approval Application'!AI"&amp;SMALL('Pre-approval Application'!$AS:$AS,ROW()-40)),""))</f>
        <v/>
      </c>
      <c r="E45" s="399"/>
    </row>
    <row r="46" spans="1:33" ht="23.1" customHeight="1" x14ac:dyDescent="0.25">
      <c r="A46" s="391" t="str">
        <f ca="1">IFERROR(IF(OR(LEFT(Table26[[#This Row],[Code]],3)="REF",LEFT(Table26[[#This Row],[Code]],3)="RFC"),"",T(INDIRECT("'Pre-approval Application'!D"&amp;SMALL('Pre-approval Application'!$AS:$AS,ROW()-40)))),"")</f>
        <v/>
      </c>
      <c r="B46" s="392" t="str">
        <f ca="1">IFERROR(IF(INDIRECT("'Pre-approval Application'!AK"&amp;SMALL('Pre-approval Application'!$AS:$AS,ROW()-40)),"Yes","No"),"")</f>
        <v/>
      </c>
      <c r="C46" s="392" t="str">
        <f ca="1">IFERROR(INDIRECT("'Pre-approval Application'!A"&amp;SMALL('Pre-approval Application'!$AS:$AS,ROW()-40)),"")</f>
        <v/>
      </c>
      <c r="D46" s="393" t="str">
        <f ca="1">IF(B46="No", "--", IFERROR(INDIRECT("'Pre-approval Application'!AI"&amp;SMALL('Pre-approval Application'!$AS:$AS,ROW()-40)),""))</f>
        <v/>
      </c>
      <c r="E46" s="399"/>
    </row>
    <row r="47" spans="1:33" ht="23.1" customHeight="1" x14ac:dyDescent="0.25">
      <c r="A47" s="391" t="str">
        <f ca="1">IFERROR(IF(OR(LEFT(Table26[[#This Row],[Code]],3)="REF",LEFT(Table26[[#This Row],[Code]],3)="RFC"),"",T(INDIRECT("'Pre-approval Application'!D"&amp;SMALL('Pre-approval Application'!$AS:$AS,ROW()-40)))),"")</f>
        <v/>
      </c>
      <c r="B47" s="392" t="str">
        <f ca="1">IFERROR(IF(INDIRECT("'Pre-approval Application'!AK"&amp;SMALL('Pre-approval Application'!$AS:$AS,ROW()-40)),"Yes","No"),"")</f>
        <v/>
      </c>
      <c r="C47" s="392" t="str">
        <f ca="1">IFERROR(INDIRECT("'Pre-approval Application'!A"&amp;SMALL('Pre-approval Application'!$AS:$AS,ROW()-40)),"")</f>
        <v/>
      </c>
      <c r="D47" s="393" t="str">
        <f ca="1">IF(B47="No", "--", IFERROR(INDIRECT("'Pre-approval Application'!AI"&amp;SMALL('Pre-approval Application'!$AS:$AS,ROW()-40)),""))</f>
        <v/>
      </c>
      <c r="E47" s="399"/>
    </row>
    <row r="48" spans="1:33" ht="23.1" customHeight="1" x14ac:dyDescent="0.25">
      <c r="A48" s="391" t="str">
        <f ca="1">IFERROR(IF(OR(LEFT(Table26[[#This Row],[Code]],3)="REF",LEFT(Table26[[#This Row],[Code]],3)="RFC"),"",T(INDIRECT("'Pre-approval Application'!D"&amp;SMALL('Pre-approval Application'!$AS:$AS,ROW()-40)))),"")</f>
        <v/>
      </c>
      <c r="B48" s="392" t="str">
        <f ca="1">IFERROR(IF(INDIRECT("'Pre-approval Application'!AK"&amp;SMALL('Pre-approval Application'!$AS:$AS,ROW()-40)),"Yes","No"),"")</f>
        <v/>
      </c>
      <c r="C48" s="395" t="str">
        <f ca="1">IFERROR(INDIRECT("'Pre-approval Application'!A"&amp;SMALL('Pre-approval Application'!$AS:$AS,ROW()-40)),"")</f>
        <v/>
      </c>
      <c r="D48" s="393" t="str">
        <f ca="1">IF(B48="No", "--", IFERROR(INDIRECT("'Pre-approval Application'!AI"&amp;SMALL('Pre-approval Application'!$AS:$AS,ROW()-40)),""))</f>
        <v/>
      </c>
      <c r="E48" s="399"/>
    </row>
    <row r="49" spans="1:5" ht="23.1" customHeight="1" x14ac:dyDescent="0.25">
      <c r="A49" s="391" t="str">
        <f ca="1">IFERROR(IF(OR(LEFT(Table26[[#This Row],[Code]],3)="REF",LEFT(Table26[[#This Row],[Code]],3)="RFC"),"",T(INDIRECT("'Pre-approval Application'!D"&amp;SMALL('Pre-approval Application'!$AS:$AS,ROW()-40)))),"")</f>
        <v/>
      </c>
      <c r="B49" s="392" t="str">
        <f ca="1">IFERROR(IF(INDIRECT("'Pre-approval Application'!AK"&amp;SMALL('Pre-approval Application'!$AS:$AS,ROW()-40)),"Yes","No"),"")</f>
        <v/>
      </c>
      <c r="C49" s="395" t="str">
        <f ca="1">IFERROR(INDIRECT("'Pre-approval Application'!A"&amp;SMALL('Pre-approval Application'!$AS:$AS,ROW()-40)),"")</f>
        <v/>
      </c>
      <c r="D49" s="393" t="str">
        <f ca="1">IF(B49="No", "--", IFERROR(INDIRECT("'Pre-approval Application'!AI"&amp;SMALL('Pre-approval Application'!$AS:$AS,ROW()-40)),""))</f>
        <v/>
      </c>
      <c r="E49" s="399"/>
    </row>
    <row r="50" spans="1:5" ht="23.1" customHeight="1" x14ac:dyDescent="0.25">
      <c r="A50" s="396" t="str">
        <f ca="1">IFERROR(IF(OR(LEFT(Table26[[#This Row],[Code]],3)="REF",LEFT(Table26[[#This Row],[Code]],3)="RFC"),"",T(INDIRECT("'Pre-approval Application'!D"&amp;SMALL('Pre-approval Application'!$AS:$AS,ROW()-40)))),"")</f>
        <v/>
      </c>
      <c r="B50" s="395" t="str">
        <f ca="1">IFERROR(IF(INDIRECT("'Pre-approval Application'!AK"&amp;SMALL('Pre-approval Application'!$AS:$AS,ROW()-40)),"Yes","No"),"")</f>
        <v/>
      </c>
      <c r="C50" s="395" t="str">
        <f ca="1">IFERROR(INDIRECT("'Pre-approval Application'!A"&amp;SMALL('Pre-approval Application'!$AS:$AS,ROW()-40)),"")</f>
        <v/>
      </c>
      <c r="D50" s="393" t="str">
        <f ca="1">IF(B50="No", "--", IFERROR(INDIRECT("'Pre-approval Application'!AI"&amp;SMALL('Pre-approval Application'!$AS:$AS,ROW()-40)),""))</f>
        <v/>
      </c>
      <c r="E50" s="399"/>
    </row>
    <row r="51" spans="1:5" ht="23.1" customHeight="1" x14ac:dyDescent="0.25">
      <c r="A51" s="396" t="str">
        <f ca="1">IFERROR(IF(OR(LEFT(Table26[[#This Row],[Code]],3)="REF",LEFT(Table26[[#This Row],[Code]],3)="RFC"),"",T(INDIRECT("'Pre-approval Application'!D"&amp;SMALL('Pre-approval Application'!$AS:$AS,ROW()-40)))),"")</f>
        <v/>
      </c>
      <c r="B51" s="395" t="str">
        <f ca="1">IFERROR(IF(INDIRECT("'Pre-approval Application'!AK"&amp;SMALL('Pre-approval Application'!$AS:$AS,ROW()-40)),"Yes","No"),"")</f>
        <v/>
      </c>
      <c r="C51" s="395" t="str">
        <f ca="1">IFERROR(INDIRECT("'Pre-approval Application'!A"&amp;SMALL('Pre-approval Application'!$AS:$AS,ROW()-40)),"")</f>
        <v/>
      </c>
      <c r="D51" s="393" t="str">
        <f ca="1">IF(B51="No", "--", IFERROR(INDIRECT("'Pre-approval Application'!AI"&amp;SMALL('Pre-approval Application'!$AS:$AS,ROW()-40)),""))</f>
        <v/>
      </c>
      <c r="E51" s="399"/>
    </row>
    <row r="52" spans="1:5" ht="23.1" customHeight="1" x14ac:dyDescent="0.25">
      <c r="A52" s="396" t="str">
        <f ca="1">IFERROR(IF(OR(LEFT(Table26[[#This Row],[Code]],3)="REF",LEFT(Table26[[#This Row],[Code]],3)="RFC"),"",T(INDIRECT("'Pre-approval Application'!D"&amp;SMALL('Pre-approval Application'!$AS:$AS,ROW()-40)))),"")</f>
        <v/>
      </c>
      <c r="B52" s="395" t="str">
        <f ca="1">IFERROR(IF(INDIRECT("'Pre-approval Application'!AK"&amp;SMALL('Pre-approval Application'!$AS:$AS,ROW()-40)),"Yes","No"),"")</f>
        <v/>
      </c>
      <c r="C52" s="395" t="str">
        <f ca="1">IFERROR(INDIRECT("'Pre-approval Application'!A"&amp;SMALL('Pre-approval Application'!$AS:$AS,ROW()-40)),"")</f>
        <v/>
      </c>
      <c r="D52" s="393" t="str">
        <f ca="1">IF(B52="No", "--", IFERROR(INDIRECT("'Pre-approval Application'!AI"&amp;SMALL('Pre-approval Application'!$AS:$AS,ROW()-40)),""))</f>
        <v/>
      </c>
      <c r="E52" s="399"/>
    </row>
    <row r="53" spans="1:5" ht="23.1" customHeight="1" x14ac:dyDescent="0.25">
      <c r="A53" s="396" t="str">
        <f ca="1">IFERROR(IF(OR(LEFT(Table26[[#This Row],[Code]],3)="REF",LEFT(Table26[[#This Row],[Code]],3)="RFC"),"",T(INDIRECT("'Pre-approval Application'!D"&amp;SMALL('Pre-approval Application'!$AS:$AS,ROW()-40)))),"")</f>
        <v/>
      </c>
      <c r="B53" s="395" t="str">
        <f ca="1">IFERROR(IF(INDIRECT("'Pre-approval Application'!AK"&amp;SMALL('Pre-approval Application'!$AS:$AS,ROW()-40)),"Yes","No"),"")</f>
        <v/>
      </c>
      <c r="C53" s="395" t="str">
        <f ca="1">IFERROR(INDIRECT("'Pre-approval Application'!A"&amp;SMALL('Pre-approval Application'!$AS:$AS,ROW()-40)),"")</f>
        <v/>
      </c>
      <c r="D53" s="393" t="str">
        <f ca="1">IF(B53="No", "--", IFERROR(INDIRECT("'Pre-approval Application'!AI"&amp;SMALL('Pre-approval Application'!$AS:$AS,ROW()-40)),""))</f>
        <v/>
      </c>
      <c r="E53" s="399"/>
    </row>
    <row r="54" spans="1:5" ht="23.1" customHeight="1" x14ac:dyDescent="0.25">
      <c r="A54" s="396" t="str">
        <f ca="1">IFERROR(IF(OR(LEFT(Table26[[#This Row],[Code]],3)="REF",LEFT(Table26[[#This Row],[Code]],3)="RFC"),"",T(INDIRECT("'Pre-approval Application'!D"&amp;SMALL('Pre-approval Application'!$AS:$AS,ROW()-40)))),"")</f>
        <v/>
      </c>
      <c r="B54" s="395" t="str">
        <f ca="1">IFERROR(IF(INDIRECT("'Pre-approval Application'!AK"&amp;SMALL('Pre-approval Application'!$AS:$AS,ROW()-40)),"Yes","No"),"")</f>
        <v/>
      </c>
      <c r="C54" s="395" t="str">
        <f ca="1">IFERROR(INDIRECT("'Pre-approval Application'!A"&amp;SMALL('Pre-approval Application'!$AS:$AS,ROW()-40)),"")</f>
        <v/>
      </c>
      <c r="D54" s="393" t="str">
        <f ca="1">IF(B54="No", "--", IFERROR(INDIRECT("'Pre-approval Application'!AI"&amp;SMALL('Pre-approval Application'!$AS:$AS,ROW()-40)),""))</f>
        <v/>
      </c>
      <c r="E54" s="399"/>
    </row>
    <row r="55" spans="1:5" ht="23.1" customHeight="1" x14ac:dyDescent="0.25">
      <c r="A55" s="396" t="str">
        <f ca="1">IFERROR(IF(OR(LEFT(Table26[[#This Row],[Code]],3)="REF",LEFT(Table26[[#This Row],[Code]],3)="RFC"),"",T(INDIRECT("'Pre-approval Application'!D"&amp;SMALL('Pre-approval Application'!$AS:$AS,ROW()-40)))),"")</f>
        <v/>
      </c>
      <c r="B55" s="395" t="str">
        <f ca="1">IFERROR(IF(INDIRECT("'Pre-approval Application'!AK"&amp;SMALL('Pre-approval Application'!$AS:$AS,ROW()-40)),"Yes","No"),"")</f>
        <v/>
      </c>
      <c r="C55" s="395" t="str">
        <f ca="1">IFERROR(INDIRECT("'Pre-approval Application'!A"&amp;SMALL('Pre-approval Application'!$AS:$AS,ROW()-40)),"")</f>
        <v/>
      </c>
      <c r="D55" s="393" t="str">
        <f ca="1">IF(B55="No", "--", IFERROR(INDIRECT("'Pre-approval Application'!AI"&amp;SMALL('Pre-approval Application'!$AS:$AS,ROW()-40)),""))</f>
        <v/>
      </c>
      <c r="E55" s="399"/>
    </row>
    <row r="56" spans="1:5" ht="23.1" customHeight="1" x14ac:dyDescent="0.25">
      <c r="A56" s="396" t="str">
        <f ca="1">IFERROR(IF(OR(LEFT(Table26[[#This Row],[Code]],3)="REF",LEFT(Table26[[#This Row],[Code]],3)="RFC"),"",T(INDIRECT("'Pre-approval Application'!D"&amp;SMALL('Pre-approval Application'!$AS:$AS,ROW()-40)))),"")</f>
        <v/>
      </c>
      <c r="B56" s="395" t="str">
        <f ca="1">IFERROR(IF(INDIRECT("'Pre-approval Application'!AK"&amp;SMALL('Pre-approval Application'!$AS:$AS,ROW()-40)),"Yes","No"),"")</f>
        <v/>
      </c>
      <c r="C56" s="395" t="str">
        <f ca="1">IFERROR(INDIRECT("'Pre-approval Application'!A"&amp;SMALL('Pre-approval Application'!$AS:$AS,ROW()-40)),"")</f>
        <v/>
      </c>
      <c r="D56" s="393" t="str">
        <f ca="1">IF(B56="No", "--", IFERROR(INDIRECT("'Pre-approval Application'!AI"&amp;SMALL('Pre-approval Application'!$AS:$AS,ROW()-40)),""))</f>
        <v/>
      </c>
      <c r="E56" s="399"/>
    </row>
    <row r="57" spans="1:5" ht="23.1" customHeight="1" x14ac:dyDescent="0.25">
      <c r="A57" s="396" t="str">
        <f ca="1">IFERROR(IF(OR(LEFT(Table26[[#This Row],[Code]],3)="REF",LEFT(Table26[[#This Row],[Code]],3)="RFC"),"",T(INDIRECT("'Pre-approval Application'!D"&amp;SMALL('Pre-approval Application'!$AS:$AS,ROW()-40)))),"")</f>
        <v/>
      </c>
      <c r="B57" s="395" t="str">
        <f ca="1">IFERROR(IF(INDIRECT("'Pre-approval Application'!AK"&amp;SMALL('Pre-approval Application'!$AS:$AS,ROW()-40)),"Yes","No"),"")</f>
        <v/>
      </c>
      <c r="C57" s="395" t="str">
        <f ca="1">IFERROR(INDIRECT("'Pre-approval Application'!A"&amp;SMALL('Pre-approval Application'!$AS:$AS,ROW()-40)),"")</f>
        <v/>
      </c>
      <c r="D57" s="393" t="str">
        <f ca="1">IF(B57="No", "--", IFERROR(INDIRECT("'Pre-approval Application'!AI"&amp;SMALL('Pre-approval Application'!$AS:$AS,ROW()-40)),""))</f>
        <v/>
      </c>
      <c r="E57" s="399"/>
    </row>
    <row r="58" spans="1:5" ht="23.1" customHeight="1" x14ac:dyDescent="0.25">
      <c r="A58" s="396" t="str">
        <f ca="1">IFERROR(IF(OR(LEFT(Table26[[#This Row],[Code]],3)="REF",LEFT(Table26[[#This Row],[Code]],3)="RFC"),"",T(INDIRECT("'Pre-approval Application'!D"&amp;SMALL('Pre-approval Application'!$AS:$AS,ROW()-40)))),"")</f>
        <v/>
      </c>
      <c r="B58" s="395" t="str">
        <f ca="1">IFERROR(IF(INDIRECT("'Pre-approval Application'!AK"&amp;SMALL('Pre-approval Application'!$AS:$AS,ROW()-40)),"Yes","No"),"")</f>
        <v/>
      </c>
      <c r="C58" s="395" t="str">
        <f ca="1">IFERROR(INDIRECT("'Pre-approval Application'!A"&amp;SMALL('Pre-approval Application'!$AS:$AS,ROW()-40)),"")</f>
        <v/>
      </c>
      <c r="D58" s="393" t="str">
        <f ca="1">IF(B58="No", "--", IFERROR(INDIRECT("'Pre-approval Application'!AI"&amp;SMALL('Pre-approval Application'!$AS:$AS,ROW()-40)),""))</f>
        <v/>
      </c>
      <c r="E58" s="399"/>
    </row>
    <row r="59" spans="1:5" ht="23.1" customHeight="1" x14ac:dyDescent="0.25">
      <c r="A59" s="396" t="str">
        <f ca="1">IFERROR(IF(OR(LEFT(Table26[[#This Row],[Code]],3)="REF",LEFT(Table26[[#This Row],[Code]],3)="RFC"),"",T(INDIRECT("'Pre-approval Application'!D"&amp;SMALL('Pre-approval Application'!$AS:$AS,ROW()-40)))),"")</f>
        <v/>
      </c>
      <c r="B59" s="395" t="str">
        <f ca="1">IFERROR(IF(INDIRECT("'Pre-approval Application'!AK"&amp;SMALL('Pre-approval Application'!$AS:$AS,ROW()-40)),"Yes","No"),"")</f>
        <v/>
      </c>
      <c r="C59" s="395" t="str">
        <f ca="1">IFERROR(INDIRECT("'Pre-approval Application'!A"&amp;SMALL('Pre-approval Application'!$AS:$AS,ROW()-40)),"")</f>
        <v/>
      </c>
      <c r="D59" s="393" t="str">
        <f ca="1">IF(B59="No", "--", IFERROR(INDIRECT("'Pre-approval Application'!AI"&amp;SMALL('Pre-approval Application'!$AS:$AS,ROW()-40)),""))</f>
        <v/>
      </c>
      <c r="E59" s="399"/>
    </row>
    <row r="60" spans="1:5" ht="23.1" customHeight="1" x14ac:dyDescent="0.25">
      <c r="A60" s="396" t="str">
        <f ca="1">IFERROR(IF(OR(LEFT(Table26[[#This Row],[Code]],3)="REF",LEFT(Table26[[#This Row],[Code]],3)="RFC"),"",T(INDIRECT("'Pre-approval Application'!D"&amp;SMALL('Pre-approval Application'!$AS:$AS,ROW()-40)))),"")</f>
        <v/>
      </c>
      <c r="B60" s="395" t="str">
        <f ca="1">IFERROR(IF(INDIRECT("'Pre-approval Application'!AK"&amp;SMALL('Pre-approval Application'!$AS:$AS,ROW()-40)),"Yes","No"),"")</f>
        <v/>
      </c>
      <c r="C60" s="395" t="str">
        <f ca="1">IFERROR(INDIRECT("'Pre-approval Application'!A"&amp;SMALL('Pre-approval Application'!$AS:$AS,ROW()-40)),"")</f>
        <v/>
      </c>
      <c r="D60" s="393" t="str">
        <f ca="1">IF(B60="No", "--", IFERROR(INDIRECT("'Pre-approval Application'!AI"&amp;SMALL('Pre-approval Application'!$AS:$AS,ROW()-40)),""))</f>
        <v/>
      </c>
      <c r="E60" s="399"/>
    </row>
    <row r="61" spans="1:5" ht="23.1" customHeight="1" x14ac:dyDescent="0.25">
      <c r="A61" s="396" t="str">
        <f ca="1">IFERROR(IF(OR(LEFT(Table26[[#This Row],[Code]],3)="REF",LEFT(Table26[[#This Row],[Code]],3)="RFC"),"",T(INDIRECT("'Pre-approval Application'!D"&amp;SMALL('Pre-approval Application'!$AS:$AS,ROW()-40)))),"")</f>
        <v/>
      </c>
      <c r="B61" s="395" t="str">
        <f ca="1">IFERROR(IF(INDIRECT("'Pre-approval Application'!AK"&amp;SMALL('Pre-approval Application'!$AS:$AS,ROW()-40)),"Yes","No"),"")</f>
        <v/>
      </c>
      <c r="C61" s="395" t="str">
        <f ca="1">IFERROR(INDIRECT("'Pre-approval Application'!A"&amp;SMALL('Pre-approval Application'!$AS:$AS,ROW()-40)),"")</f>
        <v/>
      </c>
      <c r="D61" s="393" t="str">
        <f ca="1">IF(B61="No", "--", IFERROR(INDIRECT("'Pre-approval Application'!AI"&amp;SMALL('Pre-approval Application'!$AS:$AS,ROW()-40)),""))</f>
        <v/>
      </c>
      <c r="E61" s="399"/>
    </row>
    <row r="62" spans="1:5" ht="23.1" customHeight="1" x14ac:dyDescent="0.25">
      <c r="A62" s="396" t="str">
        <f ca="1">IFERROR(IF(OR(LEFT(Table26[[#This Row],[Code]],3)="REF",LEFT(Table26[[#This Row],[Code]],3)="RFC"),"",T(INDIRECT("'Pre-approval Application'!D"&amp;SMALL('Pre-approval Application'!$AS:$AS,ROW()-40)))),"")</f>
        <v/>
      </c>
      <c r="B62" s="395" t="str">
        <f ca="1">IFERROR(IF(INDIRECT("'Pre-approval Application'!AK"&amp;SMALL('Pre-approval Application'!$AS:$AS,ROW()-40)),"Yes","No"),"")</f>
        <v/>
      </c>
      <c r="C62" s="395" t="str">
        <f ca="1">IFERROR(INDIRECT("'Pre-approval Application'!A"&amp;SMALL('Pre-approval Application'!$AS:$AS,ROW()-40)),"")</f>
        <v/>
      </c>
      <c r="D62" s="393" t="str">
        <f ca="1">IF(B62="No", "--", IFERROR(INDIRECT("'Pre-approval Application'!AI"&amp;SMALL('Pre-approval Application'!$AS:$AS,ROW()-40)),""))</f>
        <v/>
      </c>
      <c r="E62" s="399"/>
    </row>
    <row r="63" spans="1:5" ht="23.1" customHeight="1" x14ac:dyDescent="0.25">
      <c r="A63" s="396" t="str">
        <f ca="1">IFERROR(IF(OR(LEFT(Table26[[#This Row],[Code]],3)="REF",LEFT(Table26[[#This Row],[Code]],3)="RFC"),"",T(INDIRECT("'Pre-approval Application'!D"&amp;SMALL('Pre-approval Application'!$AS:$AS,ROW()-40)))),"")</f>
        <v/>
      </c>
      <c r="B63" s="395" t="str">
        <f ca="1">IFERROR(IF(INDIRECT("'Pre-approval Application'!AK"&amp;SMALL('Pre-approval Application'!$AS:$AS,ROW()-40)),"Yes","No"),"")</f>
        <v/>
      </c>
      <c r="C63" s="395" t="str">
        <f ca="1">IFERROR(INDIRECT("'Pre-approval Application'!A"&amp;SMALL('Pre-approval Application'!$AS:$AS,ROW()-40)),"")</f>
        <v/>
      </c>
      <c r="D63" s="393" t="str">
        <f ca="1">IF(B63="No", "--", IFERROR(INDIRECT("'Pre-approval Application'!AI"&amp;SMALL('Pre-approval Application'!$AS:$AS,ROW()-40)),""))</f>
        <v/>
      </c>
      <c r="E63" s="399"/>
    </row>
    <row r="64" spans="1:5" ht="23.1" customHeight="1" x14ac:dyDescent="0.25">
      <c r="A64" s="396" t="str">
        <f ca="1">IFERROR(IF(OR(LEFT(Table26[[#This Row],[Code]],3)="REF",LEFT(Table26[[#This Row],[Code]],3)="RFC"),"",T(INDIRECT("'Pre-approval Application'!D"&amp;SMALL('Pre-approval Application'!$AS:$AS,ROW()-40)))),"")</f>
        <v/>
      </c>
      <c r="B64" s="395" t="str">
        <f ca="1">IFERROR(IF(INDIRECT("'Pre-approval Application'!AK"&amp;SMALL('Pre-approval Application'!$AS:$AS,ROW()-40)),"Yes","No"),"")</f>
        <v/>
      </c>
      <c r="C64" s="395" t="str">
        <f ca="1">IFERROR(INDIRECT("'Pre-approval Application'!A"&amp;SMALL('Pre-approval Application'!$AS:$AS,ROW()-40)),"")</f>
        <v/>
      </c>
      <c r="D64" s="393" t="str">
        <f ca="1">IF(B64="No", "--", IFERROR(INDIRECT("'Pre-approval Application'!AI"&amp;SMALL('Pre-approval Application'!$AS:$AS,ROW()-40)),""))</f>
        <v/>
      </c>
      <c r="E64" s="399"/>
    </row>
    <row r="65" spans="1:5" ht="14.25" hidden="1" customHeight="1" x14ac:dyDescent="0.25">
      <c r="A65" s="396"/>
      <c r="B65" s="395"/>
      <c r="C65" s="395"/>
      <c r="D65" s="393"/>
      <c r="E65" s="394"/>
    </row>
    <row r="66" spans="1:5" ht="14.25" hidden="1" customHeight="1" x14ac:dyDescent="0.25">
      <c r="A66" s="391" t="str">
        <f ca="1">IFERROR(IF(OR(LEFT(Table26[[#This Row],[Code]],3)="REF",LEFT(Table26[[#This Row],[Code]],3)="RFC"),"",T(INDIRECT("'Pre-approval Application'!D"&amp;SMALL('Pre-approval Application'!$AS:$AS,ROW()-17)))),"")</f>
        <v/>
      </c>
      <c r="B66" s="392" t="str">
        <f ca="1">IFERROR(IF(INDIRECT("'Pre-approval Application'!AK"&amp;SMALL('Pre-approval Application'!$AS:$AS,ROW()-17)),"Yes","No"),"")</f>
        <v/>
      </c>
      <c r="C66" s="392" t="str">
        <f ca="1">IFERROR(INDIRECT("'Pre-approval Application'!A"&amp;SMALL('Pre-approval Application'!$AS:$AS,ROW()-17)),"")</f>
        <v/>
      </c>
      <c r="D66" s="393" t="str">
        <f ca="1">IFERROR(INDIRECT("'Pre-approval Application'!AI"&amp;SMALL('Pre-approval Application'!$AS:$AS,ROW()-17)),"")</f>
        <v/>
      </c>
      <c r="E66" s="394"/>
    </row>
    <row r="67" spans="1:5" ht="14.25" hidden="1" customHeight="1" x14ac:dyDescent="0.25">
      <c r="A67" s="391" t="str">
        <f ca="1">IFERROR(IF(OR(LEFT(Table26[[#This Row],[Code]],3)="REF",LEFT(Table26[[#This Row],[Code]],3)="RFC"),"",T(INDIRECT("'Pre-approval Application'!D"&amp;SMALL('Pre-approval Application'!$AS:$AS,ROW()-17)))),"")</f>
        <v/>
      </c>
      <c r="B67" s="392" t="str">
        <f ca="1">IFERROR(IF(INDIRECT("'Pre-approval Application'!AK"&amp;SMALL('Pre-approval Application'!$AS:$AS,ROW()-17)),"Yes","No"),"")</f>
        <v/>
      </c>
      <c r="C67" s="392" t="str">
        <f ca="1">IFERROR(INDIRECT("'Pre-approval Application'!A"&amp;SMALL('Pre-approval Application'!$AS:$AS,ROW()-17)),"")</f>
        <v/>
      </c>
      <c r="D67" s="393" t="str">
        <f ca="1">IFERROR(INDIRECT("'Pre-approval Application'!AI"&amp;SMALL('Pre-approval Application'!$AS:$AS,ROW()-17)),"")</f>
        <v/>
      </c>
      <c r="E67" s="394"/>
    </row>
    <row r="68" spans="1:5" ht="14.25" hidden="1" customHeight="1" x14ac:dyDescent="0.25">
      <c r="A68" s="391" t="str">
        <f ca="1">IFERROR(IF(OR(LEFT(Table26[[#This Row],[Code]],3)="REF",LEFT(Table26[[#This Row],[Code]],3)="RFC"),"",T(INDIRECT("'Pre-approval Application'!D"&amp;SMALL('Pre-approval Application'!$AS:$AS,ROW()-17)))),"")</f>
        <v/>
      </c>
      <c r="B68" s="392" t="str">
        <f ca="1">IFERROR(IF(INDIRECT("'Pre-approval Application'!AK"&amp;SMALL('Pre-approval Application'!$AS:$AS,ROW()-17)),"Yes","No"),"")</f>
        <v/>
      </c>
      <c r="C68" s="392" t="str">
        <f ca="1">IFERROR(INDIRECT("'Pre-approval Application'!A"&amp;SMALL('Pre-approval Application'!$AS:$AS,ROW()-17)),"")</f>
        <v/>
      </c>
      <c r="D68" s="393" t="str">
        <f ca="1">IFERROR(INDIRECT("'Pre-approval Application'!AI"&amp;SMALL('Pre-approval Application'!$AS:$AS,ROW()-17)),"")</f>
        <v/>
      </c>
      <c r="E68" s="394"/>
    </row>
    <row r="69" spans="1:5" ht="14.25" hidden="1" customHeight="1" x14ac:dyDescent="0.25">
      <c r="A69" s="391" t="str">
        <f ca="1">IFERROR(IF(OR(LEFT(Table26[[#This Row],[Code]],3)="REF",LEFT(Table26[[#This Row],[Code]],3)="RFC"),"",T(INDIRECT("'Pre-approval Application'!D"&amp;SMALL('Pre-approval Application'!$AS:$AS,ROW()-17)))),"")</f>
        <v/>
      </c>
      <c r="B69" s="392" t="str">
        <f ca="1">IFERROR(IF(INDIRECT("'Pre-approval Application'!AK"&amp;SMALL('Pre-approval Application'!$AS:$AS,ROW()-17)),"Yes","No"),"")</f>
        <v/>
      </c>
      <c r="C69" s="392" t="str">
        <f ca="1">IFERROR(INDIRECT("'Pre-approval Application'!A"&amp;SMALL('Pre-approval Application'!$AS:$AS,ROW()-17)),"")</f>
        <v/>
      </c>
      <c r="D69" s="393" t="str">
        <f ca="1">IFERROR(INDIRECT("'Pre-approval Application'!AI"&amp;SMALL('Pre-approval Application'!$AS:$AS,ROW()-17)),"")</f>
        <v/>
      </c>
      <c r="E69" s="394"/>
    </row>
    <row r="70" spans="1:5" ht="14.25" hidden="1" customHeight="1" x14ac:dyDescent="0.25">
      <c r="A70" s="391" t="str">
        <f ca="1">IFERROR(IF(OR(LEFT(Table26[[#This Row],[Code]],3)="REF",LEFT(Table26[[#This Row],[Code]],3)="RFC"),"",T(INDIRECT("'Pre-approval Application'!D"&amp;SMALL('Pre-approval Application'!$AS:$AS,ROW()-17)))),"")</f>
        <v/>
      </c>
      <c r="B70" s="392" t="str">
        <f ca="1">IFERROR(IF(INDIRECT("'Pre-approval Application'!AK"&amp;SMALL('Pre-approval Application'!$AS:$AS,ROW()-17)),"Yes","No"),"")</f>
        <v/>
      </c>
      <c r="C70" s="392" t="str">
        <f ca="1">IFERROR(INDIRECT("'Pre-approval Application'!A"&amp;SMALL('Pre-approval Application'!$AS:$AS,ROW()-17)),"")</f>
        <v/>
      </c>
      <c r="D70" s="393" t="str">
        <f ca="1">IFERROR(INDIRECT("'Pre-approval Application'!AI"&amp;SMALL('Pre-approval Application'!$AS:$AS,ROW()-17)),"")</f>
        <v/>
      </c>
      <c r="E70" s="394"/>
    </row>
    <row r="71" spans="1:5" ht="14.25" hidden="1" customHeight="1" x14ac:dyDescent="0.25">
      <c r="A71" s="391" t="str">
        <f ca="1">IFERROR(IF(OR(LEFT(Table26[[#This Row],[Code]],3)="REF",LEFT(Table26[[#This Row],[Code]],3)="RFC"),"",T(INDIRECT("'Pre-approval Application'!D"&amp;SMALL('Pre-approval Application'!$AS:$AS,ROW()-17)))),"")</f>
        <v/>
      </c>
      <c r="B71" s="392" t="str">
        <f ca="1">IFERROR(IF(INDIRECT("'Pre-approval Application'!AK"&amp;SMALL('Pre-approval Application'!$AS:$AS,ROW()-17)),"Yes","No"),"")</f>
        <v/>
      </c>
      <c r="C71" s="392" t="str">
        <f ca="1">IFERROR(INDIRECT("'Pre-approval Application'!A"&amp;SMALL('Pre-approval Application'!$AS:$AS,ROW()-17)),"")</f>
        <v/>
      </c>
      <c r="D71" s="393" t="str">
        <f ca="1">IFERROR(INDIRECT("'Pre-approval Application'!AI"&amp;SMALL('Pre-approval Application'!$AS:$AS,ROW()-17)),"")</f>
        <v/>
      </c>
      <c r="E71" s="394"/>
    </row>
    <row r="72" spans="1:5" ht="14.25" hidden="1" customHeight="1" x14ac:dyDescent="0.25">
      <c r="A72" s="391" t="str">
        <f ca="1">IFERROR(IF(OR(LEFT(Table26[[#This Row],[Code]],3)="REF",LEFT(Table26[[#This Row],[Code]],3)="RFC"),"",T(INDIRECT("'Pre-approval Application'!D"&amp;SMALL('Pre-approval Application'!$AS:$AS,ROW()-17)))),"")</f>
        <v/>
      </c>
      <c r="B72" s="392" t="str">
        <f ca="1">IFERROR(IF(INDIRECT("'Pre-approval Application'!AK"&amp;SMALL('Pre-approval Application'!$AS:$AS,ROW()-17)),"Yes","No"),"")</f>
        <v/>
      </c>
      <c r="C72" s="392" t="str">
        <f ca="1">IFERROR(INDIRECT("'Pre-approval Application'!A"&amp;SMALL('Pre-approval Application'!$AS:$AS,ROW()-17)),"")</f>
        <v/>
      </c>
      <c r="D72" s="393" t="str">
        <f ca="1">IFERROR(INDIRECT("'Pre-approval Application'!AI"&amp;SMALL('Pre-approval Application'!$AS:$AS,ROW()-17)),"")</f>
        <v/>
      </c>
      <c r="E72" s="394"/>
    </row>
    <row r="73" spans="1:5" ht="14.25" hidden="1" customHeight="1" x14ac:dyDescent="0.25">
      <c r="A73" s="391" t="str">
        <f ca="1">IFERROR(IF(OR(LEFT(Table26[[#This Row],[Code]],3)="REF",LEFT(Table26[[#This Row],[Code]],3)="RFC"),"",T(INDIRECT("'Pre-approval Application'!D"&amp;SMALL('Pre-approval Application'!$AS:$AS,ROW()-17)))),"")</f>
        <v/>
      </c>
      <c r="B73" s="392" t="str">
        <f ca="1">IFERROR(IF(INDIRECT("'Pre-approval Application'!AK"&amp;SMALL('Pre-approval Application'!$AS:$AS,ROW()-17)),"Yes","No"),"")</f>
        <v/>
      </c>
      <c r="C73" s="395" t="str">
        <f ca="1">IFERROR(INDIRECT("'Pre-approval Application'!A"&amp;SMALL('Pre-approval Application'!$AS:$AS,ROW()-17)),"")</f>
        <v/>
      </c>
      <c r="D73" s="393" t="str">
        <f ca="1">IFERROR(INDIRECT("'Pre-approval Application'!AI"&amp;SMALL('Pre-approval Application'!$AS:$AS,ROW()-17)),"")</f>
        <v/>
      </c>
      <c r="E73" s="394"/>
    </row>
    <row r="74" spans="1:5" ht="14.25" hidden="1" customHeight="1" x14ac:dyDescent="0.25">
      <c r="A74" s="391" t="str">
        <f ca="1">IFERROR(IF(OR(LEFT(Table26[[#This Row],[Code]],3)="REF",LEFT(Table26[[#This Row],[Code]],3)="RFC"),"",T(INDIRECT("'Pre-approval Application'!D"&amp;SMALL('Pre-approval Application'!$AS:$AS,ROW()-17)))),"")</f>
        <v/>
      </c>
      <c r="B74" s="392" t="str">
        <f ca="1">IFERROR(IF(INDIRECT("'Pre-approval Application'!AK"&amp;SMALL('Pre-approval Application'!$AS:$AS,ROW()-17)),"Yes","No"),"")</f>
        <v/>
      </c>
      <c r="C74" s="395" t="str">
        <f ca="1">IFERROR(INDIRECT("'Pre-approval Application'!A"&amp;SMALL('Pre-approval Application'!$AS:$AS,ROW()-17)),"")</f>
        <v/>
      </c>
      <c r="D74" s="393" t="str">
        <f ca="1">IFERROR(INDIRECT("'Pre-approval Application'!AI"&amp;SMALL('Pre-approval Application'!$AS:$AS,ROW()-17)),"")</f>
        <v/>
      </c>
      <c r="E74" s="394"/>
    </row>
    <row r="75" spans="1:5" ht="14.25" hidden="1" customHeight="1" x14ac:dyDescent="0.25">
      <c r="A75" s="396" t="str">
        <f ca="1">IFERROR(IF(OR(LEFT(Table26[[#This Row],[Code]],3)="REF",LEFT(Table26[[#This Row],[Code]],3)="RFC"),"",T(INDIRECT("'Pre-approval Application'!D"&amp;SMALL('Pre-approval Application'!$AS:$AS,ROW()-17)))),"")</f>
        <v/>
      </c>
      <c r="B75" s="395" t="str">
        <f ca="1">IFERROR(IF(INDIRECT("'Pre-approval Application'!AK"&amp;SMALL('Pre-approval Application'!$AS:$AS,ROW()-17)),"Yes","No"),"")</f>
        <v/>
      </c>
      <c r="C75" s="395" t="str">
        <f ca="1">IFERROR(INDIRECT("'Pre-approval Application'!A"&amp;SMALL('Pre-approval Application'!$AS:$AS,ROW()-17)),"")</f>
        <v/>
      </c>
      <c r="D75" s="393" t="str">
        <f ca="1">IFERROR(INDIRECT("'Pre-approval Application'!AI"&amp;SMALL('Pre-approval Application'!$AS:$AS,ROW()-17)),"")</f>
        <v/>
      </c>
      <c r="E75" s="394"/>
    </row>
    <row r="76" spans="1:5" ht="14.25" hidden="1" customHeight="1" x14ac:dyDescent="0.25">
      <c r="A76" s="396" t="str">
        <f ca="1">IFERROR(IF(OR(LEFT(Table26[[#This Row],[Code]],3)="REF",LEFT(Table26[[#This Row],[Code]],3)="RFC"),"",T(INDIRECT("'Pre-approval Application'!D"&amp;SMALL('Pre-approval Application'!$AS:$AS,ROW()-17)))),"")</f>
        <v/>
      </c>
      <c r="B76" s="395" t="str">
        <f ca="1">IFERROR(IF(INDIRECT("'Pre-approval Application'!AK"&amp;SMALL('Pre-approval Application'!$AS:$AS,ROW()-17)),"Yes","No"),"")</f>
        <v/>
      </c>
      <c r="C76" s="395" t="str">
        <f ca="1">IFERROR(INDIRECT("'Pre-approval Application'!A"&amp;SMALL('Pre-approval Application'!$AS:$AS,ROW()-17)),"")</f>
        <v/>
      </c>
      <c r="D76" s="393" t="str">
        <f ca="1">IFERROR(INDIRECT("'Pre-approval Application'!AI"&amp;SMALL('Pre-approval Application'!$AS:$AS,ROW()-17)),"")</f>
        <v/>
      </c>
      <c r="E76" s="394"/>
    </row>
    <row r="77" spans="1:5" ht="14.25" hidden="1" customHeight="1" x14ac:dyDescent="0.25">
      <c r="A77" s="396" t="str">
        <f ca="1">IFERROR(IF(OR(LEFT(Table26[[#This Row],[Code]],3)="REF",LEFT(Table26[[#This Row],[Code]],3)="RFC"),"",T(INDIRECT("'Pre-approval Application'!D"&amp;SMALL('Pre-approval Application'!$AS:$AS,ROW()-17)))),"")</f>
        <v/>
      </c>
      <c r="B77" s="395" t="str">
        <f ca="1">IFERROR(IF(INDIRECT("'Pre-approval Application'!AK"&amp;SMALL('Pre-approval Application'!$AS:$AS,ROW()-17)),"Yes","No"),"")</f>
        <v/>
      </c>
      <c r="C77" s="395" t="str">
        <f ca="1">IFERROR(INDIRECT("'Pre-approval Application'!A"&amp;SMALL('Pre-approval Application'!$AS:$AS,ROW()-17)),"")</f>
        <v/>
      </c>
      <c r="D77" s="393" t="str">
        <f ca="1">IFERROR(INDIRECT("'Pre-approval Application'!AI"&amp;SMALL('Pre-approval Application'!$AS:$AS,ROW()-17)),"")</f>
        <v/>
      </c>
      <c r="E77" s="394"/>
    </row>
    <row r="78" spans="1:5" ht="10.7" hidden="1" customHeight="1" x14ac:dyDescent="0.25">
      <c r="A78" s="391" t="str">
        <f ca="1">IFERROR(IF(OR(LEFT(Table26[[#This Row],[Code]],3)="REF",LEFT(Table26[[#This Row],[Code]],3)="RFC"),"",T(INDIRECT("'Pre-approval Application'!D"&amp;SMALL('Pre-approval Application'!$AS:$AS,ROW()-17)))),"")</f>
        <v/>
      </c>
      <c r="B78" s="392" t="str">
        <f ca="1">IFERROR(IF(INDIRECT("'Pre-approval Application'!AK"&amp;SMALL('Pre-approval Application'!$AS:$AS,ROW()-17)),"Yes","No"),"")</f>
        <v/>
      </c>
      <c r="C78" s="392" t="str">
        <f ca="1">IFERROR(INDIRECT("'Pre-approval Application'!A"&amp;SMALL('Pre-approval Application'!$AS:$AS,ROW()-17)),"")</f>
        <v/>
      </c>
      <c r="D78" s="393" t="str">
        <f ca="1">IFERROR(INDIRECT("'Pre-approval Application'!AI"&amp;SMALL('Pre-approval Application'!$AS:$AS,ROW()-17)),"")</f>
        <v/>
      </c>
      <c r="E78" s="394"/>
    </row>
    <row r="79" spans="1:5" ht="14.25" hidden="1" customHeight="1" x14ac:dyDescent="0.25">
      <c r="A79" s="391" t="str">
        <f ca="1">IFERROR(IF(OR(LEFT(Table26[[#This Row],[Code]],3)="REF",LEFT(Table26[[#This Row],[Code]],3)="RFC"),"",T(INDIRECT("'Pre-approval Application'!D"&amp;SMALL('Pre-approval Application'!$AS:$AS,ROW()-17)))),"")</f>
        <v/>
      </c>
      <c r="B79" s="392" t="str">
        <f ca="1">IFERROR(IF(INDIRECT("'Pre-approval Application'!AK"&amp;SMALL('Pre-approval Application'!$AS:$AS,ROW()-17)),"Yes","No"),"")</f>
        <v/>
      </c>
      <c r="C79" s="392" t="str">
        <f ca="1">IFERROR(INDIRECT("'Pre-approval Application'!A"&amp;SMALL('Pre-approval Application'!$AS:$AS,ROW()-17)),"")</f>
        <v/>
      </c>
      <c r="D79" s="393" t="str">
        <f ca="1">IFERROR(INDIRECT("'Pre-approval Application'!AI"&amp;SMALL('Pre-approval Application'!$AS:$AS,ROW()-17)),"")</f>
        <v/>
      </c>
      <c r="E79" s="394"/>
    </row>
    <row r="80" spans="1:5" ht="14.25" hidden="1" customHeight="1" x14ac:dyDescent="0.25">
      <c r="A80" s="391" t="str">
        <f ca="1">IFERROR(IF(OR(LEFT(Table26[[#This Row],[Code]],3)="REF",LEFT(Table26[[#This Row],[Code]],3)="RFC"),"",T(INDIRECT("'Pre-approval Application'!D"&amp;SMALL('Pre-approval Application'!$AS:$AS,ROW()-17)))),"")</f>
        <v/>
      </c>
      <c r="B80" s="392" t="str">
        <f ca="1">IFERROR(IF(INDIRECT("'Pre-approval Application'!AK"&amp;SMALL('Pre-approval Application'!$AS:$AS,ROW()-17)),"Yes","No"),"")</f>
        <v/>
      </c>
      <c r="C80" s="392" t="str">
        <f ca="1">IFERROR(INDIRECT("'Pre-approval Application'!A"&amp;SMALL('Pre-approval Application'!$AS:$AS,ROW()-17)),"")</f>
        <v/>
      </c>
      <c r="D80" s="393" t="str">
        <f ca="1">IFERROR(INDIRECT("'Pre-approval Application'!AI"&amp;SMALL('Pre-approval Application'!$AS:$AS,ROW()-17)),"")</f>
        <v/>
      </c>
      <c r="E80" s="394"/>
    </row>
    <row r="81" spans="1:5" ht="14.25" hidden="1" customHeight="1" x14ac:dyDescent="0.25">
      <c r="A81" s="391" t="str">
        <f ca="1">IFERROR(IF(OR(LEFT(Table26[[#This Row],[Code]],3)="REF",LEFT(Table26[[#This Row],[Code]],3)="RFC"),"",T(INDIRECT("'Pre-approval Application'!D"&amp;SMALL('Pre-approval Application'!$AS:$AS,ROW()-17)))),"")</f>
        <v/>
      </c>
      <c r="B81" s="392" t="str">
        <f ca="1">IFERROR(IF(INDIRECT("'Pre-approval Application'!AK"&amp;SMALL('Pre-approval Application'!$AS:$AS,ROW()-17)),"Yes","No"),"")</f>
        <v/>
      </c>
      <c r="C81" s="392" t="str">
        <f ca="1">IFERROR(INDIRECT("'Pre-approval Application'!A"&amp;SMALL('Pre-approval Application'!$AS:$AS,ROW()-17)),"")</f>
        <v/>
      </c>
      <c r="D81" s="393" t="str">
        <f ca="1">IFERROR(INDIRECT("'Pre-approval Application'!AI"&amp;SMALL('Pre-approval Application'!$AS:$AS,ROW()-17)),"")</f>
        <v/>
      </c>
      <c r="E81" s="394"/>
    </row>
    <row r="82" spans="1:5" ht="14.25" hidden="1" customHeight="1" x14ac:dyDescent="0.25">
      <c r="A82" s="391" t="str">
        <f ca="1">IFERROR(IF(OR(LEFT(Table26[[#This Row],[Code]],3)="REF",LEFT(Table26[[#This Row],[Code]],3)="RFC"),"",T(INDIRECT("'Pre-approval Application'!D"&amp;SMALL('Pre-approval Application'!$AS:$AS,ROW()-17)))),"")</f>
        <v/>
      </c>
      <c r="B82" s="392" t="str">
        <f ca="1">IFERROR(IF(INDIRECT("'Pre-approval Application'!AK"&amp;SMALL('Pre-approval Application'!$AS:$AS,ROW()-17)),"Yes","No"),"")</f>
        <v/>
      </c>
      <c r="C82" s="392" t="str">
        <f ca="1">IFERROR(INDIRECT("'Pre-approval Application'!A"&amp;SMALL('Pre-approval Application'!$AS:$AS,ROW()-17)),"")</f>
        <v/>
      </c>
      <c r="D82" s="393" t="str">
        <f ca="1">IFERROR(INDIRECT("'Pre-approval Application'!AI"&amp;SMALL('Pre-approval Application'!$AS:$AS,ROW()-17)),"")</f>
        <v/>
      </c>
      <c r="E82" s="394"/>
    </row>
    <row r="83" spans="1:5" ht="14.25" hidden="1" customHeight="1" x14ac:dyDescent="0.25">
      <c r="A83" s="391" t="str">
        <f ca="1">IFERROR(IF(OR(LEFT(Table26[[#This Row],[Code]],3)="REF",LEFT(Table26[[#This Row],[Code]],3)="RFC"),"",T(INDIRECT("'Pre-approval Application'!D"&amp;SMALL('Pre-approval Application'!$AS:$AS,ROW()-17)))),"")</f>
        <v/>
      </c>
      <c r="B83" s="392" t="str">
        <f ca="1">IFERROR(IF(INDIRECT("'Pre-approval Application'!AK"&amp;SMALL('Pre-approval Application'!$AS:$AS,ROW()-17)),"Yes","No"),"")</f>
        <v/>
      </c>
      <c r="C83" s="392" t="str">
        <f ca="1">IFERROR(INDIRECT("'Pre-approval Application'!A"&amp;SMALL('Pre-approval Application'!$AS:$AS,ROW()-17)),"")</f>
        <v/>
      </c>
      <c r="D83" s="393" t="str">
        <f ca="1">IFERROR(INDIRECT("'Pre-approval Application'!AI"&amp;SMALL('Pre-approval Application'!$AS:$AS,ROW()-17)),"")</f>
        <v/>
      </c>
      <c r="E83" s="394"/>
    </row>
    <row r="84" spans="1:5" ht="14.25" hidden="1" customHeight="1" x14ac:dyDescent="0.25">
      <c r="A84" s="391" t="str">
        <f ca="1">IFERROR(IF(OR(LEFT(Table26[[#This Row],[Code]],3)="REF",LEFT(Table26[[#This Row],[Code]],3)="RFC"),"",T(INDIRECT("'Pre-approval Application'!D"&amp;SMALL('Pre-approval Application'!$AS:$AS,ROW()-17)))),"")</f>
        <v/>
      </c>
      <c r="B84" s="392" t="str">
        <f ca="1">IFERROR(IF(INDIRECT("'Pre-approval Application'!AK"&amp;SMALL('Pre-approval Application'!$AS:$AS,ROW()-17)),"Yes","No"),"")</f>
        <v/>
      </c>
      <c r="C84" s="392" t="str">
        <f ca="1">IFERROR(INDIRECT("'Pre-approval Application'!A"&amp;SMALL('Pre-approval Application'!$AS:$AS,ROW()-17)),"")</f>
        <v/>
      </c>
      <c r="D84" s="393" t="str">
        <f ca="1">IFERROR(INDIRECT("'Pre-approval Application'!AI"&amp;SMALL('Pre-approval Application'!$AS:$AS,ROW()-17)),"")</f>
        <v/>
      </c>
      <c r="E84" s="394"/>
    </row>
    <row r="85" spans="1:5" ht="14.25" hidden="1" customHeight="1" x14ac:dyDescent="0.25">
      <c r="A85" s="391" t="str">
        <f ca="1">IFERROR(IF(OR(LEFT(Table26[[#This Row],[Code]],3)="REF",LEFT(Table26[[#This Row],[Code]],3)="RFC"),"",T(INDIRECT("'Pre-approval Application'!D"&amp;SMALL('Pre-approval Application'!$AS:$AS,ROW()-17)))),"")</f>
        <v/>
      </c>
      <c r="B85" s="392" t="str">
        <f ca="1">IFERROR(IF(INDIRECT("'Pre-approval Application'!AK"&amp;SMALL('Pre-approval Application'!$AS:$AS,ROW()-17)),"Yes","No"),"")</f>
        <v/>
      </c>
      <c r="C85" s="395" t="str">
        <f ca="1">IFERROR(INDIRECT("'Pre-approval Application'!A"&amp;SMALL('Pre-approval Application'!$AS:$AS,ROW()-17)),"")</f>
        <v/>
      </c>
      <c r="D85" s="393" t="str">
        <f ca="1">IFERROR(INDIRECT("'Pre-approval Application'!AI"&amp;SMALL('Pre-approval Application'!$AS:$AS,ROW()-17)),"")</f>
        <v/>
      </c>
      <c r="E85" s="394"/>
    </row>
    <row r="86" spans="1:5" ht="14.25" hidden="1" customHeight="1" x14ac:dyDescent="0.25">
      <c r="A86" s="391" t="str">
        <f ca="1">IFERROR(IF(OR(LEFT(Table26[[#This Row],[Code]],3)="REF",LEFT(Table26[[#This Row],[Code]],3)="RFC"),"",T(INDIRECT("'Pre-approval Application'!D"&amp;SMALL('Pre-approval Application'!$AS:$AS,ROW()-17)))),"")</f>
        <v/>
      </c>
      <c r="B86" s="392" t="str">
        <f ca="1">IFERROR(IF(INDIRECT("'Pre-approval Application'!AK"&amp;SMALL('Pre-approval Application'!$AS:$AS,ROW()-17)),"Yes","No"),"")</f>
        <v/>
      </c>
      <c r="C86" s="395" t="str">
        <f ca="1">IFERROR(INDIRECT("'Pre-approval Application'!A"&amp;SMALL('Pre-approval Application'!$AS:$AS,ROW()-17)),"")</f>
        <v/>
      </c>
      <c r="D86" s="393" t="str">
        <f ca="1">IFERROR(INDIRECT("'Pre-approval Application'!AI"&amp;SMALL('Pre-approval Application'!$AS:$AS,ROW()-17)),"")</f>
        <v/>
      </c>
      <c r="E86" s="394"/>
    </row>
    <row r="87" spans="1:5" ht="14.25" hidden="1" customHeight="1" x14ac:dyDescent="0.25">
      <c r="A87" s="396" t="str">
        <f ca="1">IFERROR(IF(OR(LEFT(Table26[[#This Row],[Code]],3)="REF",LEFT(Table26[[#This Row],[Code]],3)="RFC"),"",T(INDIRECT("'Pre-approval Application'!D"&amp;SMALL('Pre-approval Application'!$AS:$AS,ROW()-17)))),"")</f>
        <v/>
      </c>
      <c r="B87" s="395" t="str">
        <f ca="1">IFERROR(IF(INDIRECT("'Pre-approval Application'!AK"&amp;SMALL('Pre-approval Application'!$AS:$AS,ROW()-17)),"Yes","No"),"")</f>
        <v/>
      </c>
      <c r="C87" s="395" t="str">
        <f ca="1">IFERROR(INDIRECT("'Pre-approval Application'!A"&amp;SMALL('Pre-approval Application'!$AS:$AS,ROW()-17)),"")</f>
        <v/>
      </c>
      <c r="D87" s="393" t="str">
        <f ca="1">IFERROR(INDIRECT("'Pre-approval Application'!AI"&amp;SMALL('Pre-approval Application'!$AS:$AS,ROW()-17)),"")</f>
        <v/>
      </c>
      <c r="E87" s="394"/>
    </row>
    <row r="88" spans="1:5" ht="14.25" hidden="1" customHeight="1" x14ac:dyDescent="0.25">
      <c r="A88" s="396" t="str">
        <f ca="1">IFERROR(IF(OR(LEFT(Table26[[#This Row],[Code]],3)="REF",LEFT(Table26[[#This Row],[Code]],3)="RFC"),"",T(INDIRECT("'Pre-approval Application'!D"&amp;SMALL('Pre-approval Application'!$AS:$AS,ROW()-17)))),"")</f>
        <v/>
      </c>
      <c r="B88" s="395" t="str">
        <f ca="1">IFERROR(IF(INDIRECT("'Pre-approval Application'!AK"&amp;SMALL('Pre-approval Application'!$AS:$AS,ROW()-17)),"Yes","No"),"")</f>
        <v/>
      </c>
      <c r="C88" s="395" t="str">
        <f ca="1">IFERROR(INDIRECT("'Pre-approval Application'!A"&amp;SMALL('Pre-approval Application'!$AS:$AS,ROW()-17)),"")</f>
        <v/>
      </c>
      <c r="D88" s="393" t="str">
        <f ca="1">IFERROR(INDIRECT("'Pre-approval Application'!AI"&amp;SMALL('Pre-approval Application'!$AS:$AS,ROW()-17)),"")</f>
        <v/>
      </c>
      <c r="E88" s="394"/>
    </row>
    <row r="89" spans="1:5" ht="14.25" hidden="1" customHeight="1" x14ac:dyDescent="0.25">
      <c r="A89" s="396" t="str">
        <f ca="1">IFERROR(IF(OR(LEFT(Table26[[#This Row],[Code]],3)="REF",LEFT(Table26[[#This Row],[Code]],3)="RFC"),"",T(INDIRECT("'Pre-approval Application'!D"&amp;SMALL('Pre-approval Application'!$AS:$AS,ROW()-17)))),"")</f>
        <v/>
      </c>
      <c r="B89" s="395" t="str">
        <f ca="1">IFERROR(IF(INDIRECT("'Pre-approval Application'!AK"&amp;SMALL('Pre-approval Application'!$AS:$AS,ROW()-17)),"Yes","No"),"")</f>
        <v/>
      </c>
      <c r="C89" s="395" t="str">
        <f ca="1">IFERROR(INDIRECT("'Pre-approval Application'!A"&amp;SMALL('Pre-approval Application'!$AS:$AS,ROW()-17)),"")</f>
        <v/>
      </c>
      <c r="D89" s="393" t="str">
        <f ca="1">IFERROR(INDIRECT("'Pre-approval Application'!AI"&amp;SMALL('Pre-approval Application'!$AS:$AS,ROW()-17)),"")</f>
        <v/>
      </c>
      <c r="E89" s="394"/>
    </row>
    <row r="90" spans="1:5" ht="14.25" hidden="1" customHeight="1" x14ac:dyDescent="0.25"/>
    <row r="91" spans="1:5" ht="14.25" hidden="1" customHeight="1" x14ac:dyDescent="0.25"/>
    <row r="92" spans="1:5" ht="14.25" hidden="1" customHeight="1" x14ac:dyDescent="0.25"/>
    <row r="93" spans="1:5" ht="14.25" hidden="1" customHeight="1" x14ac:dyDescent="0.25"/>
  </sheetData>
  <sheetProtection sheet="1" objects="1" scenarios="1" selectLockedCells="1"/>
  <mergeCells count="11">
    <mergeCell ref="A25:E25"/>
    <mergeCell ref="A8:D8"/>
    <mergeCell ref="A9:D9"/>
    <mergeCell ref="A10:D10"/>
    <mergeCell ref="A11:D11"/>
    <mergeCell ref="A13:D13"/>
    <mergeCell ref="A15:E15"/>
    <mergeCell ref="A21:E21"/>
    <mergeCell ref="A23:E23"/>
    <mergeCell ref="A19:E19"/>
    <mergeCell ref="A17:E17"/>
  </mergeCells>
  <conditionalFormatting sqref="A6">
    <cfRule type="containsText" dxfId="34" priority="2" operator="containsText" text="DATE">
      <formula>NOT(ISERROR(SEARCH("DATE",A6)))</formula>
    </cfRule>
  </conditionalFormatting>
  <conditionalFormatting sqref="A6">
    <cfRule type="containsBlanks" dxfId="33" priority="1">
      <formula>LEN(TRIM(A6))=0</formula>
    </cfRule>
  </conditionalFormatting>
  <pageMargins left="0.7" right="0.7" top="0.75" bottom="0.75" header="0.3" footer="0.3"/>
  <pageSetup orientation="portrait" horizontalDpi="1200" verticalDpi="1200" r:id="rId1"/>
  <headerFooter>
    <oddHeader>&amp;C&amp;"-,Bold"&amp;12Business Energy Rebates
Pre-approval Letter</oddHeader>
    <oddFooter>&amp;L&amp;K01+022855-MY-DCSEU (855-693-2738)&amp;C&amp;K01+02280 M Street, SE, Suite 310
Washington, DC 20003&amp;R&amp;K01+022www.DCSEU.com</oddFooter>
  </headerFooter>
  <rowBreaks count="1" manualBreakCount="1">
    <brk id="34" max="16383" man="1"/>
  </row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XFC46"/>
  <sheetViews>
    <sheetView showGridLines="0" showRowColHeaders="0" showRuler="0" view="pageLayout" zoomScaleNormal="100" workbookViewId="0">
      <selection activeCell="E18" sqref="E18"/>
    </sheetView>
  </sheetViews>
  <sheetFormatPr defaultColWidth="0" defaultRowHeight="14.25" customHeight="1" zeroHeight="1" x14ac:dyDescent="0.25"/>
  <cols>
    <col min="1" max="1" width="32.140625" style="75" customWidth="1"/>
    <col min="2" max="2" width="13.85546875" style="75" bestFit="1" customWidth="1"/>
    <col min="3" max="3" width="8.5703125" style="75" bestFit="1" customWidth="1"/>
    <col min="4" max="4" width="10.5703125" style="75" bestFit="1" customWidth="1"/>
    <col min="5" max="5" width="23" style="75" customWidth="1"/>
    <col min="6" max="33" width="0" style="75" hidden="1" customWidth="1"/>
    <col min="34" max="16383" width="2.7109375" style="75" hidden="1"/>
    <col min="16384" max="16384" width="4.85546875" style="75" hidden="1" customWidth="1"/>
  </cols>
  <sheetData>
    <row r="1" spans="1:33" ht="14.25" customHeight="1" x14ac:dyDescent="0.25"/>
    <row r="2" spans="1:33" ht="14.25" customHeight="1" x14ac:dyDescent="0.25"/>
    <row r="3" spans="1:33" ht="14.25" customHeight="1" x14ac:dyDescent="0.25"/>
    <row r="4" spans="1:33" ht="14.25" customHeight="1" x14ac:dyDescent="0.25"/>
    <row r="5" spans="1:33" ht="14.25" customHeight="1" x14ac:dyDescent="0.25"/>
    <row r="6" spans="1:33" ht="14.25" customHeight="1" x14ac:dyDescent="0.25">
      <c r="A6" s="384" t="s">
        <v>623</v>
      </c>
      <c r="B6" s="381"/>
      <c r="C6" s="381"/>
      <c r="D6" s="381"/>
      <c r="E6" s="76"/>
      <c r="F6" s="76"/>
      <c r="G6" s="76"/>
      <c r="H6" s="76"/>
      <c r="I6" s="76"/>
      <c r="J6" s="76"/>
      <c r="K6" s="76"/>
      <c r="L6" s="76"/>
      <c r="M6" s="76"/>
      <c r="N6" s="76"/>
      <c r="O6" s="76"/>
      <c r="P6" s="76"/>
      <c r="Q6" s="76"/>
    </row>
    <row r="7" spans="1:33" ht="10.7" customHeight="1" x14ac:dyDescent="0.25"/>
    <row r="8" spans="1:33" ht="14.25" customHeight="1" x14ac:dyDescent="0.25">
      <c r="A8" s="760" t="str">
        <f>T('Pre-approval Application'!$T$15&amp;" "&amp;'Pre-approval Application'!$Z$15)</f>
        <v xml:space="preserve"> </v>
      </c>
      <c r="B8" s="760"/>
      <c r="C8" s="760"/>
      <c r="D8" s="760"/>
      <c r="E8" s="77"/>
      <c r="F8" s="77"/>
      <c r="G8" s="77"/>
      <c r="H8" s="77"/>
      <c r="I8" s="77"/>
      <c r="J8" s="77"/>
      <c r="K8" s="77"/>
      <c r="L8" s="77"/>
      <c r="M8" s="77"/>
      <c r="N8" s="77"/>
      <c r="O8" s="77"/>
      <c r="P8" s="77"/>
      <c r="Q8" s="77"/>
    </row>
    <row r="9" spans="1:33" ht="14.25" customHeight="1" x14ac:dyDescent="0.25">
      <c r="A9" s="760" t="str">
        <f>T('Pre-approval Application'!$A$15)</f>
        <v/>
      </c>
      <c r="B9" s="760"/>
      <c r="C9" s="760"/>
      <c r="D9" s="760"/>
      <c r="E9" s="77"/>
      <c r="F9" s="77"/>
      <c r="G9" s="77"/>
      <c r="H9" s="77"/>
      <c r="I9" s="77"/>
      <c r="J9" s="77"/>
      <c r="K9" s="77"/>
      <c r="L9" s="77"/>
      <c r="M9" s="77"/>
      <c r="N9" s="77"/>
      <c r="O9" s="77"/>
      <c r="P9" s="77"/>
      <c r="Q9" s="77"/>
    </row>
    <row r="10" spans="1:33" ht="14.25" customHeight="1" x14ac:dyDescent="0.25">
      <c r="A10" s="760" t="str">
        <f>IF('Pre-approval Application'!$A$19="",T('Pre-approval Application'!$A$17)&amp;" "&amp;'Pre-approval Application'!$T$17,T('Pre-approval Application'!$A$19)&amp;" "&amp;'Pre-approval Application'!$T$19)</f>
        <v xml:space="preserve"> </v>
      </c>
      <c r="B10" s="760"/>
      <c r="C10" s="760"/>
      <c r="D10" s="760"/>
      <c r="E10" s="77"/>
      <c r="F10" s="77"/>
      <c r="G10" s="77"/>
      <c r="H10" s="77"/>
      <c r="I10" s="77"/>
      <c r="J10" s="77"/>
      <c r="K10" s="77"/>
      <c r="L10" s="77"/>
      <c r="M10" s="77"/>
      <c r="N10" s="77"/>
      <c r="O10" s="77"/>
      <c r="P10" s="77"/>
      <c r="Q10" s="77"/>
    </row>
    <row r="11" spans="1:33" ht="14.25" customHeight="1" x14ac:dyDescent="0.25">
      <c r="A11" s="760" t="str">
        <f>IF('Pre-approval Application'!$Z$19="",T('Pre-approval Application'!$Z$17)&amp;" "&amp;T('Pre-approval Application'!$AF$17)&amp;" "&amp;'Pre-approval Application'!AI17,T('Pre-approval Application'!$Z$19)&amp;" "&amp;T('Pre-approval Application'!$AF$19)&amp;" "&amp;'Pre-approval Application'!AI19)</f>
        <v xml:space="preserve">Washington DC </v>
      </c>
      <c r="B11" s="760"/>
      <c r="C11" s="760"/>
      <c r="D11" s="760"/>
      <c r="E11" s="77"/>
      <c r="F11" s="77"/>
      <c r="G11" s="77"/>
      <c r="H11" s="77"/>
      <c r="I11" s="77"/>
      <c r="J11" s="77"/>
      <c r="K11" s="77"/>
      <c r="L11" s="77"/>
      <c r="M11" s="77"/>
      <c r="N11" s="77"/>
      <c r="O11" s="77"/>
      <c r="P11" s="77"/>
      <c r="Q11" s="77"/>
    </row>
    <row r="12" spans="1:33" s="77" customFormat="1" ht="10.7" customHeight="1" x14ac:dyDescent="0.25"/>
    <row r="13" spans="1:33" ht="14.25" customHeight="1" x14ac:dyDescent="0.25">
      <c r="A13" s="760" t="str">
        <f>"Dear "&amp;T('Pre-approval Application'!$T$15)&amp;","</f>
        <v>Dear ,</v>
      </c>
      <c r="B13" s="760"/>
      <c r="C13" s="760"/>
      <c r="D13" s="760"/>
      <c r="E13" s="77"/>
      <c r="F13" s="77"/>
      <c r="G13" s="77"/>
      <c r="H13" s="77"/>
      <c r="I13" s="77"/>
      <c r="J13" s="77"/>
      <c r="K13" s="77"/>
      <c r="L13" s="77"/>
      <c r="M13" s="77"/>
      <c r="N13" s="77"/>
      <c r="O13" s="77"/>
      <c r="P13" s="77"/>
      <c r="Q13" s="77"/>
    </row>
    <row r="14" spans="1:33" ht="10.7" customHeight="1" x14ac:dyDescent="0.25"/>
    <row r="15" spans="1:33" ht="31.5" customHeight="1" x14ac:dyDescent="0.25">
      <c r="A15" s="758" t="s">
        <v>627</v>
      </c>
      <c r="B15" s="758"/>
      <c r="C15" s="758"/>
      <c r="D15" s="758"/>
      <c r="E15" s="75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row>
    <row r="16" spans="1:33" ht="10.7" customHeight="1" x14ac:dyDescent="0.25">
      <c r="A16" s="78"/>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row>
    <row r="17" spans="1:33" ht="14.25" customHeight="1" x14ac:dyDescent="0.25">
      <c r="A17" s="78" t="s">
        <v>413</v>
      </c>
      <c r="B17" s="79" t="s">
        <v>31</v>
      </c>
      <c r="C17" s="79" t="s">
        <v>33</v>
      </c>
      <c r="D17" s="79" t="s">
        <v>35</v>
      </c>
      <c r="E17" s="78" t="s">
        <v>414</v>
      </c>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row>
    <row r="18" spans="1:33" ht="14.25" customHeight="1" x14ac:dyDescent="0.25">
      <c r="A18" s="80" t="str">
        <f ca="1">IFERROR(IF(OR(LEFT(Table245[[#This Row],[Code]],3)="REF",LEFT(Table245[[#This Row],[Code]],3)="RFC"),"",T(INDIRECT("'Pre-approval Application'!D"&amp;SMALL('Pre-approval Application'!$AS:$AS,ROW()-17)))),"")</f>
        <v/>
      </c>
      <c r="B18" s="82" t="str">
        <f ca="1">IFERROR(IF(INDIRECT("'Pre-approval Application'!AK"&amp;SMALL('Pre-approval Application'!$AS:$AS,ROW()-17)),"Yes","No"),"")</f>
        <v/>
      </c>
      <c r="C18" s="82" t="str">
        <f ca="1">IFERROR(INDIRECT("'Pre-approval Application'!A"&amp;SMALL('Pre-approval Application'!$AS:$AS,ROW()-17)),"")</f>
        <v/>
      </c>
      <c r="D18" s="84" t="str">
        <f ca="1">IFERROR(INDIRECT("'Pre-approval Application'!AI"&amp;SMALL('Pre-approval Application'!$AS:$AS,ROW()-17)),"")</f>
        <v/>
      </c>
      <c r="E18" s="85"/>
    </row>
    <row r="19" spans="1:33" ht="14.25" customHeight="1" x14ac:dyDescent="0.25">
      <c r="A19" s="80" t="str">
        <f ca="1">IFERROR(IF(OR(LEFT(Table245[[#This Row],[Code]],3)="REF",LEFT(Table245[[#This Row],[Code]],3)="RFC"),"",T(INDIRECT("'Pre-approval Application'!D"&amp;SMALL('Pre-approval Application'!$AS:$AS,ROW()-17)))),"")</f>
        <v/>
      </c>
      <c r="B19" s="82" t="str">
        <f ca="1">IFERROR(IF(INDIRECT("'Pre-approval Application'!AK"&amp;SMALL('Pre-approval Application'!$AS:$AS,ROW()-17)),"Yes","No"),"")</f>
        <v/>
      </c>
      <c r="C19" s="82" t="str">
        <f ca="1">IFERROR(INDIRECT("'Pre-approval Application'!A"&amp;SMALL('Pre-approval Application'!$AS:$AS,ROW()-17)),"")</f>
        <v/>
      </c>
      <c r="D19" s="84" t="str">
        <f ca="1">IFERROR(INDIRECT("'Pre-approval Application'!AI"&amp;SMALL('Pre-approval Application'!$AS:$AS,ROW()-17)),"")</f>
        <v/>
      </c>
      <c r="E19" s="85"/>
    </row>
    <row r="20" spans="1:33" ht="14.25" customHeight="1" x14ac:dyDescent="0.25">
      <c r="A20" s="80" t="str">
        <f ca="1">IFERROR(IF(OR(LEFT(Table245[[#This Row],[Code]],3)="REF",LEFT(Table245[[#This Row],[Code]],3)="RFC"),"",T(INDIRECT("'Pre-approval Application'!D"&amp;SMALL('Pre-approval Application'!$AS:$AS,ROW()-17)))),"")</f>
        <v/>
      </c>
      <c r="B20" s="82" t="str">
        <f ca="1">IFERROR(IF(INDIRECT("'Pre-approval Application'!AK"&amp;SMALL('Pre-approval Application'!$AS:$AS,ROW()-17)),"Yes","No"),"")</f>
        <v/>
      </c>
      <c r="C20" s="82" t="str">
        <f ca="1">IFERROR(INDIRECT("'Pre-approval Application'!A"&amp;SMALL('Pre-approval Application'!$AS:$AS,ROW()-17)),"")</f>
        <v/>
      </c>
      <c r="D20" s="84" t="str">
        <f ca="1">IFERROR(INDIRECT("'Pre-approval Application'!AI"&amp;SMALL('Pre-approval Application'!$AS:$AS,ROW()-17)),"")</f>
        <v/>
      </c>
      <c r="E20" s="85"/>
    </row>
    <row r="21" spans="1:33" ht="14.25" customHeight="1" x14ac:dyDescent="0.25">
      <c r="A21" s="80" t="str">
        <f ca="1">IFERROR(IF(OR(LEFT(Table245[[#This Row],[Code]],3)="REF",LEFT(Table245[[#This Row],[Code]],3)="RFC"),"",T(INDIRECT("'Pre-approval Application'!D"&amp;SMALL('Pre-approval Application'!$AS:$AS,ROW()-17)))),"")</f>
        <v/>
      </c>
      <c r="B21" s="82" t="str">
        <f ca="1">IFERROR(IF(INDIRECT("'Pre-approval Application'!AK"&amp;SMALL('Pre-approval Application'!$AS:$AS,ROW()-17)),"Yes","No"),"")</f>
        <v/>
      </c>
      <c r="C21" s="82" t="str">
        <f ca="1">IFERROR(INDIRECT("'Pre-approval Application'!A"&amp;SMALL('Pre-approval Application'!$AS:$AS,ROW()-17)),"")</f>
        <v/>
      </c>
      <c r="D21" s="84" t="str">
        <f ca="1">IFERROR(INDIRECT("'Pre-approval Application'!AI"&amp;SMALL('Pre-approval Application'!$AS:$AS,ROW()-17)),"")</f>
        <v/>
      </c>
      <c r="E21" s="85"/>
    </row>
    <row r="22" spans="1:33" ht="14.25" customHeight="1" x14ac:dyDescent="0.25">
      <c r="A22" s="80" t="str">
        <f ca="1">IFERROR(IF(OR(LEFT(Table245[[#This Row],[Code]],3)="REF",LEFT(Table245[[#This Row],[Code]],3)="RFC"),"",T(INDIRECT("'Pre-approval Application'!D"&amp;SMALL('Pre-approval Application'!$AS:$AS,ROW()-17)))),"")</f>
        <v/>
      </c>
      <c r="B22" s="82" t="str">
        <f ca="1">IFERROR(IF(INDIRECT("'Pre-approval Application'!AK"&amp;SMALL('Pre-approval Application'!$AS:$AS,ROW()-17)),"Yes","No"),"")</f>
        <v/>
      </c>
      <c r="C22" s="82" t="str">
        <f ca="1">IFERROR(INDIRECT("'Pre-approval Application'!A"&amp;SMALL('Pre-approval Application'!$AS:$AS,ROW()-17)),"")</f>
        <v/>
      </c>
      <c r="D22" s="84" t="str">
        <f ca="1">IFERROR(INDIRECT("'Pre-approval Application'!AI"&amp;SMALL('Pre-approval Application'!$AS:$AS,ROW()-17)),"")</f>
        <v/>
      </c>
      <c r="E22" s="85"/>
    </row>
    <row r="23" spans="1:33" ht="14.25" customHeight="1" x14ac:dyDescent="0.25">
      <c r="A23" s="80" t="str">
        <f ca="1">IFERROR(IF(OR(LEFT(Table245[[#This Row],[Code]],3)="REF",LEFT(Table245[[#This Row],[Code]],3)="RFC"),"",T(INDIRECT("'Pre-approval Application'!D"&amp;SMALL('Pre-approval Application'!$AS:$AS,ROW()-17)))),"")</f>
        <v/>
      </c>
      <c r="B23" s="82" t="str">
        <f ca="1">IFERROR(IF(INDIRECT("'Pre-approval Application'!AK"&amp;SMALL('Pre-approval Application'!$AS:$AS,ROW()-17)),"Yes","No"),"")</f>
        <v/>
      </c>
      <c r="C23" s="82" t="str">
        <f ca="1">IFERROR(INDIRECT("'Pre-approval Application'!A"&amp;SMALL('Pre-approval Application'!$AS:$AS,ROW()-17)),"")</f>
        <v/>
      </c>
      <c r="D23" s="84" t="str">
        <f ca="1">IFERROR(INDIRECT("'Pre-approval Application'!AI"&amp;SMALL('Pre-approval Application'!$AS:$AS,ROW()-17)),"")</f>
        <v/>
      </c>
      <c r="E23" s="85"/>
    </row>
    <row r="24" spans="1:33" ht="14.25" customHeight="1" x14ac:dyDescent="0.25">
      <c r="A24" s="80" t="str">
        <f ca="1">IFERROR(IF(OR(LEFT(Table245[[#This Row],[Code]],3)="REF",LEFT(Table245[[#This Row],[Code]],3)="RFC"),"",T(INDIRECT("'Pre-approval Application'!D"&amp;SMALL('Pre-approval Application'!$AS:$AS,ROW()-17)))),"")</f>
        <v/>
      </c>
      <c r="B24" s="82" t="str">
        <f ca="1">IFERROR(IF(INDIRECT("'Pre-approval Application'!AK"&amp;SMALL('Pre-approval Application'!$AS:$AS,ROW()-17)),"Yes","No"),"")</f>
        <v/>
      </c>
      <c r="C24" s="82" t="str">
        <f ca="1">IFERROR(INDIRECT("'Pre-approval Application'!A"&amp;SMALL('Pre-approval Application'!$AS:$AS,ROW()-17)),"")</f>
        <v/>
      </c>
      <c r="D24" s="84" t="str">
        <f ca="1">IFERROR(INDIRECT("'Pre-approval Application'!AI"&amp;SMALL('Pre-approval Application'!$AS:$AS,ROW()-17)),"")</f>
        <v/>
      </c>
      <c r="E24" s="85"/>
    </row>
    <row r="25" spans="1:33" ht="14.25" customHeight="1" x14ac:dyDescent="0.25">
      <c r="A25" s="80" t="str">
        <f ca="1">IFERROR(IF(OR(LEFT(Table245[[#This Row],[Code]],3)="REF",LEFT(Table245[[#This Row],[Code]],3)="RFC"),"",T(INDIRECT("'Pre-approval Application'!D"&amp;SMALL('Pre-approval Application'!$AS:$AS,ROW()-17)))),"")</f>
        <v/>
      </c>
      <c r="B25" s="82" t="str">
        <f ca="1">IFERROR(IF(INDIRECT("'Pre-approval Application'!AK"&amp;SMALL('Pre-approval Application'!$AS:$AS,ROW()-17)),"Yes","No"),"")</f>
        <v/>
      </c>
      <c r="C25" s="83" t="str">
        <f ca="1">IFERROR(INDIRECT("'Pre-approval Application'!A"&amp;SMALL('Pre-approval Application'!$AS:$AS,ROW()-17)),"")</f>
        <v/>
      </c>
      <c r="D25" s="84" t="str">
        <f ca="1">IFERROR(INDIRECT("'Pre-approval Application'!AI"&amp;SMALL('Pre-approval Application'!$AS:$AS,ROW()-17)),"")</f>
        <v/>
      </c>
      <c r="E25" s="85"/>
    </row>
    <row r="26" spans="1:33" ht="14.25" customHeight="1" x14ac:dyDescent="0.25">
      <c r="A26" s="80" t="str">
        <f ca="1">IFERROR(IF(OR(LEFT(Table245[[#This Row],[Code]],3)="REF",LEFT(Table245[[#This Row],[Code]],3)="RFC"),"",T(INDIRECT("'Pre-approval Application'!D"&amp;SMALL('Pre-approval Application'!$AS:$AS,ROW()-17)))),"")</f>
        <v/>
      </c>
      <c r="B26" s="82" t="str">
        <f ca="1">IFERROR(IF(INDIRECT("'Pre-approval Application'!AK"&amp;SMALL('Pre-approval Application'!$AS:$AS,ROW()-17)),"Yes","No"),"")</f>
        <v/>
      </c>
      <c r="C26" s="83" t="str">
        <f ca="1">IFERROR(INDIRECT("'Pre-approval Application'!A"&amp;SMALL('Pre-approval Application'!$AS:$AS,ROW()-17)),"")</f>
        <v/>
      </c>
      <c r="D26" s="84" t="str">
        <f ca="1">IFERROR(INDIRECT("'Pre-approval Application'!AI"&amp;SMALL('Pre-approval Application'!$AS:$AS,ROW()-17)),"")</f>
        <v/>
      </c>
      <c r="E26" s="85"/>
    </row>
    <row r="27" spans="1:33" ht="14.25" customHeight="1" x14ac:dyDescent="0.25">
      <c r="A27" s="81" t="str">
        <f ca="1">IFERROR(IF(OR(LEFT(Table245[[#This Row],[Code]],3)="REF",LEFT(Table245[[#This Row],[Code]],3)="RFC"),"",T(INDIRECT("'Pre-approval Application'!D"&amp;SMALL('Pre-approval Application'!$AS:$AS,ROW()-17)))),"")</f>
        <v/>
      </c>
      <c r="B27" s="83" t="str">
        <f ca="1">IFERROR(IF(INDIRECT("'Pre-approval Application'!AK"&amp;SMALL('Pre-approval Application'!$AS:$AS,ROW()-17)),"Yes","No"),"")</f>
        <v/>
      </c>
      <c r="C27" s="83" t="str">
        <f ca="1">IFERROR(INDIRECT("'Pre-approval Application'!A"&amp;SMALL('Pre-approval Application'!$AS:$AS,ROW()-17)),"")</f>
        <v/>
      </c>
      <c r="D27" s="84" t="str">
        <f ca="1">IFERROR(INDIRECT("'Pre-approval Application'!AI"&amp;SMALL('Pre-approval Application'!$AS:$AS,ROW()-17)),"")</f>
        <v/>
      </c>
      <c r="E27" s="85"/>
    </row>
    <row r="28" spans="1:33" ht="14.25" customHeight="1" x14ac:dyDescent="0.25">
      <c r="A28" s="81" t="str">
        <f ca="1">IFERROR(IF(OR(LEFT(Table245[[#This Row],[Code]],3)="REF",LEFT(Table245[[#This Row],[Code]],3)="RFC"),"",T(INDIRECT("'Pre-approval Application'!D"&amp;SMALL('Pre-approval Application'!$AS:$AS,ROW()-17)))),"")</f>
        <v/>
      </c>
      <c r="B28" s="83" t="str">
        <f ca="1">IFERROR(IF(INDIRECT("'Pre-approval Application'!AK"&amp;SMALL('Pre-approval Application'!$AS:$AS,ROW()-17)),"Yes","No"),"")</f>
        <v/>
      </c>
      <c r="C28" s="83" t="str">
        <f ca="1">IFERROR(INDIRECT("'Pre-approval Application'!A"&amp;SMALL('Pre-approval Application'!$AS:$AS,ROW()-17)),"")</f>
        <v/>
      </c>
      <c r="D28" s="84" t="str">
        <f ca="1">IFERROR(INDIRECT("'Pre-approval Application'!AI"&amp;SMALL('Pre-approval Application'!$AS:$AS,ROW()-17)),"")</f>
        <v/>
      </c>
      <c r="E28" s="85"/>
    </row>
    <row r="29" spans="1:33" ht="14.25" customHeight="1" x14ac:dyDescent="0.25">
      <c r="A29" s="81" t="str">
        <f ca="1">IFERROR(IF(OR(LEFT(Table245[[#This Row],[Code]],3)="REF",LEFT(Table245[[#This Row],[Code]],3)="RFC"),"",T(INDIRECT("'Pre-approval Application'!D"&amp;SMALL('Pre-approval Application'!$AS:$AS,ROW()-17)))),"")</f>
        <v/>
      </c>
      <c r="B29" s="83" t="str">
        <f ca="1">IFERROR(IF(INDIRECT("'Pre-approval Application'!AK"&amp;SMALL('Pre-approval Application'!$AS:$AS,ROW()-17)),"Yes","No"),"")</f>
        <v/>
      </c>
      <c r="C29" s="83" t="str">
        <f ca="1">IFERROR(INDIRECT("'Pre-approval Application'!A"&amp;SMALL('Pre-approval Application'!$AS:$AS,ROW()-17)),"")</f>
        <v/>
      </c>
      <c r="D29" s="84" t="str">
        <f ca="1">IFERROR(INDIRECT("'Pre-approval Application'!AI"&amp;SMALL('Pre-approval Application'!$AS:$AS,ROW()-17)),"")</f>
        <v/>
      </c>
      <c r="E29" s="85"/>
    </row>
    <row r="30" spans="1:33" ht="10.7" customHeight="1" x14ac:dyDescent="0.25"/>
    <row r="31" spans="1:33" ht="14.25" customHeight="1" x14ac:dyDescent="0.25">
      <c r="A31" s="382" t="s">
        <v>613</v>
      </c>
      <c r="B31" s="240" t="str">
        <f>'Pre-approval Application'!$T$37</f>
        <v>TBD</v>
      </c>
    </row>
    <row r="32" spans="1:33" ht="14.25" customHeight="1" x14ac:dyDescent="0.25">
      <c r="A32" s="77" t="s">
        <v>536</v>
      </c>
      <c r="B32" s="641" t="str">
        <f>IF(ISBLANK('Pre-approval Application'!Z51),"",'Pre-approval Application'!Z51)</f>
        <v/>
      </c>
      <c r="C32" s="77"/>
      <c r="D32" s="77"/>
    </row>
    <row r="33" spans="1:5" ht="10.7" customHeight="1" x14ac:dyDescent="0.25"/>
    <row r="34" spans="1:5" ht="15.75" x14ac:dyDescent="0.25">
      <c r="A34" s="75" t="str">
        <f>"The rebate reservation will expire on"&amp;" "&amp;TEXT('background information'!$D$9, "mmmm dd, yyyy.")</f>
        <v>The rebate reservation will expire on March 30, 1900.</v>
      </c>
      <c r="B34" s="383"/>
      <c r="C34" s="78"/>
      <c r="D34" s="78"/>
      <c r="E34" s="78"/>
    </row>
    <row r="35" spans="1:5" ht="10.7" customHeight="1" x14ac:dyDescent="0.25"/>
    <row r="36" spans="1:5" ht="45.75" customHeight="1" x14ac:dyDescent="0.25">
      <c r="A36" s="758" t="s">
        <v>626</v>
      </c>
      <c r="B36" s="758"/>
      <c r="C36" s="758"/>
      <c r="D36" s="758"/>
      <c r="E36" s="758"/>
    </row>
    <row r="37" spans="1:5" ht="10.7" customHeight="1" x14ac:dyDescent="0.25"/>
    <row r="38" spans="1:5" ht="45.75" customHeight="1" x14ac:dyDescent="0.25">
      <c r="A38" s="759" t="e">
        <f>"If you are unable to complete the project within the remaining"&amp;" "&amp;'background information'!$D$9-$A$6&amp;" "&amp;"calendar days, please call Customer Support after your rebate reservation has expired. All products can be re-approved and rebates re-reserved, according to current product eligibility requirements and rebate amounts."</f>
        <v>#VALUE!</v>
      </c>
      <c r="B38" s="759"/>
      <c r="C38" s="759"/>
      <c r="D38" s="759"/>
      <c r="E38" s="759"/>
    </row>
    <row r="39" spans="1:5" ht="10.7" customHeight="1" x14ac:dyDescent="0.25"/>
    <row r="40" spans="1:5" ht="30.75" customHeight="1" x14ac:dyDescent="0.25">
      <c r="A40" s="759" t="s">
        <v>628</v>
      </c>
      <c r="B40" s="759"/>
      <c r="C40" s="759"/>
      <c r="D40" s="759"/>
      <c r="E40" s="759"/>
    </row>
    <row r="41" spans="1:5" ht="10.7" customHeight="1" x14ac:dyDescent="0.25"/>
    <row r="42" spans="1:5" ht="14.25" customHeight="1" x14ac:dyDescent="0.25">
      <c r="A42" s="75" t="s">
        <v>416</v>
      </c>
    </row>
    <row r="43" spans="1:5" ht="9.75" customHeight="1" x14ac:dyDescent="0.25"/>
    <row r="44" spans="1:5" ht="14.25" customHeight="1" x14ac:dyDescent="0.25">
      <c r="A44" s="75" t="s">
        <v>629</v>
      </c>
    </row>
    <row r="45" spans="1:5" ht="14.25" customHeight="1" x14ac:dyDescent="0.25">
      <c r="A45" s="75" t="s">
        <v>630</v>
      </c>
    </row>
    <row r="46" spans="1:5" ht="14.25" customHeight="1" x14ac:dyDescent="0.25"/>
  </sheetData>
  <sheetProtection sheet="1" objects="1" scenarios="1" selectLockedCells="1"/>
  <mergeCells count="9">
    <mergeCell ref="A36:E36"/>
    <mergeCell ref="A38:E38"/>
    <mergeCell ref="A40:E40"/>
    <mergeCell ref="A8:D8"/>
    <mergeCell ref="A9:D9"/>
    <mergeCell ref="A10:D10"/>
    <mergeCell ref="A11:D11"/>
    <mergeCell ref="A13:D13"/>
    <mergeCell ref="A15:E15"/>
  </mergeCells>
  <conditionalFormatting sqref="B32">
    <cfRule type="containsBlanks" dxfId="25" priority="4">
      <formula>LEN(TRIM(B32))=0</formula>
    </cfRule>
  </conditionalFormatting>
  <conditionalFormatting sqref="A6:D6">
    <cfRule type="containsText" dxfId="24" priority="3" operator="containsText" text="DATE">
      <formula>NOT(ISERROR(SEARCH("DATE",A6)))</formula>
    </cfRule>
  </conditionalFormatting>
  <conditionalFormatting sqref="A6">
    <cfRule type="containsBlanks" dxfId="23" priority="1">
      <formula>LEN(TRIM(A6))=0</formula>
    </cfRule>
  </conditionalFormatting>
  <pageMargins left="0.79166666666666663" right="0.7" top="0.64583333333333337" bottom="0.75" header="0.3" footer="0.3"/>
  <pageSetup orientation="portrait" horizontalDpi="1200" verticalDpi="1200" r:id="rId1"/>
  <headerFooter>
    <oddHeader xml:space="preserve">&amp;C&amp;"-,Bold"&amp;12Business Energy Rebates
</oddHeader>
    <oddFooter>&amp;L&amp;K01+022855-MY-DCSEU (855-693-2738)&amp;C&amp;K01+02280 M Street, SE, Suite 310
Washington, DC 20003&amp;R&amp;K01+022www.DCSEU.com</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T67"/>
  <sheetViews>
    <sheetView showGridLines="0" showRowColHeaders="0" showRuler="0" view="pageLayout" zoomScaleNormal="100" workbookViewId="0">
      <selection activeCell="B1" sqref="B1"/>
    </sheetView>
  </sheetViews>
  <sheetFormatPr defaultColWidth="0" defaultRowHeight="12" zeroHeight="1" x14ac:dyDescent="0.2"/>
  <cols>
    <col min="1" max="1" width="8.7109375" style="123" customWidth="1"/>
    <col min="2" max="2" width="63.7109375" style="123" customWidth="1"/>
    <col min="3" max="3" width="17.42578125" style="123" customWidth="1"/>
    <col min="4" max="4" width="6.140625" style="123" customWidth="1"/>
    <col min="5" max="5" width="6.7109375" style="123" customWidth="1"/>
    <col min="6" max="6" width="6" style="123" customWidth="1"/>
    <col min="7" max="7" width="0.42578125" style="154" customWidth="1"/>
    <col min="8" max="46" width="2.5703125" style="123" hidden="1" customWidth="1"/>
    <col min="47" max="16384" width="9.140625" style="123" hidden="1"/>
  </cols>
  <sheetData>
    <row r="1" spans="1:18" ht="15" customHeight="1" x14ac:dyDescent="0.2">
      <c r="A1" s="621" t="s">
        <v>771</v>
      </c>
      <c r="B1" s="640" t="s">
        <v>770</v>
      </c>
      <c r="C1" s="762" t="s">
        <v>515</v>
      </c>
      <c r="D1" s="762"/>
      <c r="E1" s="762"/>
      <c r="F1" s="762"/>
    </row>
    <row r="2" spans="1:18" x14ac:dyDescent="0.2">
      <c r="B2" s="510" t="s">
        <v>695</v>
      </c>
      <c r="C2" s="144"/>
      <c r="D2" s="144"/>
      <c r="E2" s="144"/>
      <c r="F2" s="144"/>
    </row>
    <row r="3" spans="1:18" x14ac:dyDescent="0.2">
      <c r="C3" s="762" t="s">
        <v>513</v>
      </c>
      <c r="D3" s="762"/>
      <c r="E3" s="762"/>
      <c r="F3" s="762"/>
    </row>
    <row r="4" spans="1:18" x14ac:dyDescent="0.2"/>
    <row r="5" spans="1:18" x14ac:dyDescent="0.2">
      <c r="C5" s="123" t="s">
        <v>514</v>
      </c>
    </row>
    <row r="6" spans="1:18" x14ac:dyDescent="0.2">
      <c r="A6" s="123" t="s">
        <v>516</v>
      </c>
      <c r="C6" s="762" t="str">
        <f>T('Pre-approval Application'!$A$15)</f>
        <v/>
      </c>
      <c r="D6" s="762"/>
      <c r="E6" s="762"/>
      <c r="F6" s="762"/>
    </row>
    <row r="7" spans="1:18" x14ac:dyDescent="0.2">
      <c r="A7" s="123" t="str">
        <f>T('Pre-approval Application'!$T$15&amp;" "&amp;'Pre-approval Application'!$Z$15)</f>
        <v xml:space="preserve"> </v>
      </c>
      <c r="C7" s="762" t="str">
        <f>T('Pre-approval Application'!$A$17)&amp;IF(T('Pre-approval Application'!$T$17)&lt;&gt;"",", Unit "&amp;T('Pre-approval Application'!$T$17),"")</f>
        <v/>
      </c>
      <c r="D7" s="762"/>
      <c r="E7" s="762"/>
      <c r="F7" s="762"/>
    </row>
    <row r="8" spans="1:18" x14ac:dyDescent="0.2">
      <c r="A8" s="123">
        <f>'Pre-approval Application'!$A$21</f>
        <v>0</v>
      </c>
      <c r="C8" s="762" t="str">
        <f>T('Pre-approval Application'!$Z$17)&amp;", "&amp;T('Pre-approval Application'!$AF$17)&amp;" "&amp;'Pre-approval Application'!$AI$17</f>
        <v xml:space="preserve">Washington, DC </v>
      </c>
      <c r="D8" s="762"/>
      <c r="E8" s="762"/>
      <c r="F8" s="762"/>
    </row>
    <row r="9" spans="1:18" x14ac:dyDescent="0.2"/>
    <row r="10" spans="1:18" x14ac:dyDescent="0.2">
      <c r="A10" s="143" t="s">
        <v>33</v>
      </c>
      <c r="B10" s="473" t="s">
        <v>510</v>
      </c>
      <c r="C10" s="143" t="s">
        <v>135</v>
      </c>
      <c r="D10" s="143" t="s">
        <v>129</v>
      </c>
      <c r="E10" s="143" t="s">
        <v>511</v>
      </c>
      <c r="F10" s="143" t="s">
        <v>512</v>
      </c>
    </row>
    <row r="11" spans="1:18" x14ac:dyDescent="0.2">
      <c r="A11" s="475" t="str">
        <f ca="1">IFERROR(INDIRECT("'Post-installation Application'!A"&amp;SMALL('Post-installation Application'!$AK:$AK,ROW()-10)),"")</f>
        <v/>
      </c>
      <c r="B11" s="475" t="str">
        <f ca="1">IFERROR(VLOOKUP(Table1[[#This Row],[Code]],'background information'!$B$13:$E$158,2,FALSE),"")&amp;IF(IFERROR(VLOOKUP(Table1[[#This Row],[Code]],'background information'!$B$13:$E$158,3,FALSE),"")&lt;&gt;""," : "," ")&amp;IFERROR(VLOOKUP(Table1[[#This Row],[Code]],'background information'!$B$13:$E$158,3,FALSE),"")</f>
        <v xml:space="preserve"> </v>
      </c>
      <c r="C11" s="480" t="str">
        <f ca="1">IF(OR(LEFT(Table1[[#This Row],[Code]],2)="FS",LEFT(Table1[[#This Row],[Code]],3)="REF"),IFERROR(INDIRECT("'Post-installation Application'!AA"&amp;SMALL('Post-installation Application'!$AK:$AK,ROW()-10)),""),IFERROR(INDIRECT("'Post-installation Application'!Y"&amp;SMALL('Post-installation Application'!$AK:$AK,ROW()-10)),""))</f>
        <v/>
      </c>
      <c r="D11" s="478" t="str">
        <f ca="1">IFERROR(INDIRECT("'Post-installation Application'!AG"&amp;SMALL('Post-installation Application'!$AK:$AK,ROW()-10)),"")</f>
        <v/>
      </c>
      <c r="E11" s="476"/>
      <c r="F11" s="476"/>
    </row>
    <row r="12" spans="1:18" x14ac:dyDescent="0.2">
      <c r="A12" s="476" t="str">
        <f ca="1">IFERROR(INDIRECT("'Post-installation Application'!A"&amp;SMALL('Post-installation Application'!$AK:$AK,ROW()-10)),"")</f>
        <v/>
      </c>
      <c r="B12" s="476" t="str">
        <f ca="1">IFERROR(VLOOKUP(Table1[[#This Row],[Code]],'background information'!$B$13:$E$158,2,FALSE),"")&amp;IF(IFERROR(VLOOKUP(Table1[[#This Row],[Code]],'background information'!$B$13:$E$158,3,FALSE),"")&lt;&gt;""," : "," ")&amp;IFERROR(VLOOKUP(Table1[[#This Row],[Code]],'background information'!$B$13:$E$158,3,FALSE),"")</f>
        <v xml:space="preserve"> </v>
      </c>
      <c r="C12" s="480" t="str">
        <f ca="1">IF(OR(LEFT(Table1[[#This Row],[Code]],2)="FS",LEFT(Table1[[#This Row],[Code]],3)="REF"),IFERROR(INDIRECT("'Post-installation Application'!AA"&amp;SMALL('Post-installation Application'!$AK:$AK,ROW()-10)),""),IFERROR(INDIRECT("'Post-installation Application'!Y"&amp;SMALL('Post-installation Application'!$AK:$AK,ROW()-10)),""))</f>
        <v/>
      </c>
      <c r="D12" s="478" t="str">
        <f ca="1">IFERROR(INDIRECT("'Post-installation Application'!AG"&amp;SMALL('Post-installation Application'!$AK:$AK,ROW()-10)),"")</f>
        <v/>
      </c>
      <c r="E12" s="476"/>
      <c r="F12" s="476"/>
    </row>
    <row r="13" spans="1:18" x14ac:dyDescent="0.2">
      <c r="A13" s="476" t="str">
        <f ca="1">IFERROR(INDIRECT("'Post-installation Application'!A"&amp;SMALL('Post-installation Application'!$AK:$AK,ROW()-10)),"")</f>
        <v/>
      </c>
      <c r="B13" s="476" t="str">
        <f ca="1">IFERROR(VLOOKUP(Table1[[#This Row],[Code]],'background information'!$B$13:$E$158,2,FALSE),"")&amp;IF(IFERROR(VLOOKUP(Table1[[#This Row],[Code]],'background information'!$B$13:$E$158,3,FALSE),"")&lt;&gt;""," : "," ")&amp;IFERROR(VLOOKUP(Table1[[#This Row],[Code]],'background information'!$B$13:$E$158,3,FALSE),"")</f>
        <v xml:space="preserve"> </v>
      </c>
      <c r="C13" s="480" t="str">
        <f ca="1">IF(OR(LEFT(Table1[[#This Row],[Code]],2)="FS",LEFT(Table1[[#This Row],[Code]],3)="REF"),IFERROR(INDIRECT("'Post-installation Application'!AA"&amp;SMALL('Post-installation Application'!$AK:$AK,ROW()-10)),""),IFERROR(INDIRECT("'Post-installation Application'!Y"&amp;SMALL('Post-installation Application'!$AK:$AK,ROW()-10)),""))</f>
        <v/>
      </c>
      <c r="D13" s="478" t="str">
        <f ca="1">IFERROR(INDIRECT("'Post-installation Application'!AG"&amp;SMALL('Post-installation Application'!$AK:$AK,ROW()-10)),"")</f>
        <v/>
      </c>
      <c r="E13" s="476"/>
      <c r="F13" s="476"/>
    </row>
    <row r="14" spans="1:18" x14ac:dyDescent="0.2">
      <c r="A14" s="476" t="str">
        <f ca="1">IFERROR(INDIRECT("'Post-installation Application'!A"&amp;SMALL('Post-installation Application'!$AK:$AK,ROW()-10)),"")</f>
        <v/>
      </c>
      <c r="B14" s="476" t="str">
        <f ca="1">IFERROR(VLOOKUP(Table1[[#This Row],[Code]],'background information'!$B$13:$E$158,2,FALSE),"")&amp;IF(IFERROR(VLOOKUP(Table1[[#This Row],[Code]],'background information'!$B$13:$E$158,3,FALSE),"")&lt;&gt;""," : "," ")&amp;IFERROR(VLOOKUP(Table1[[#This Row],[Code]],'background information'!$B$13:$E$158,3,FALSE),"")</f>
        <v xml:space="preserve"> </v>
      </c>
      <c r="C14" s="480" t="str">
        <f ca="1">IF(OR(LEFT(Table1[[#This Row],[Code]],2)="FS",LEFT(Table1[[#This Row],[Code]],3)="REF"),IFERROR(INDIRECT("'Post-installation Application'!AA"&amp;SMALL('Post-installation Application'!$AK:$AK,ROW()-10)),""),IFERROR(INDIRECT("'Post-installation Application'!Y"&amp;SMALL('Post-installation Application'!$AK:$AK,ROW()-10)),""))</f>
        <v/>
      </c>
      <c r="D14" s="478" t="str">
        <f ca="1">IFERROR(INDIRECT("'Post-installation Application'!AG"&amp;SMALL('Post-installation Application'!$AK:$AK,ROW()-10)),"")</f>
        <v/>
      </c>
      <c r="E14" s="476"/>
      <c r="F14" s="476"/>
    </row>
    <row r="15" spans="1:18" x14ac:dyDescent="0.2">
      <c r="A15" s="477" t="str">
        <f ca="1">IFERROR(INDIRECT("'Post-installation Application'!A"&amp;SMALL('Post-installation Application'!$AK:$AK,ROW()-10)),"")</f>
        <v/>
      </c>
      <c r="B15" s="477" t="str">
        <f ca="1">IFERROR(VLOOKUP(Table1[[#This Row],[Code]],'background information'!$B$13:$E$158,2,FALSE),"")&amp;IF(IFERROR(VLOOKUP(Table1[[#This Row],[Code]],'background information'!$B$13:$E$158,3,FALSE),"")&lt;&gt;""," : "," ")&amp;IFERROR(VLOOKUP(Table1[[#This Row],[Code]],'background information'!$B$13:$E$158,3,FALSE),"")</f>
        <v xml:space="preserve"> </v>
      </c>
      <c r="C15" s="480" t="str">
        <f ca="1">IF(OR(LEFT(Table1[[#This Row],[Code]],2)="FS",LEFT(Table1[[#This Row],[Code]],3)="REF"),IFERROR(INDIRECT("'Post-installation Application'!AA"&amp;SMALL('Post-installation Application'!$AK:$AK,ROW()-10)),""),IFERROR(INDIRECT("'Post-installation Application'!Y"&amp;SMALL('Post-installation Application'!$AK:$AK,ROW()-10)),""))</f>
        <v/>
      </c>
      <c r="D15" s="479" t="str">
        <f ca="1">IFERROR(INDIRECT("'Post-installation Application'!AG"&amp;SMALL('Post-installation Application'!$AK:$AK,ROW()-10)),"")</f>
        <v/>
      </c>
      <c r="E15" s="476"/>
      <c r="F15" s="476"/>
      <c r="R15" s="123" t="s">
        <v>634</v>
      </c>
    </row>
    <row r="16" spans="1:18" x14ac:dyDescent="0.2">
      <c r="A16" s="476" t="str">
        <f ca="1">IFERROR(INDIRECT("'Post-installation Application'!A"&amp;SMALL('Post-installation Application'!$AK:$AK,ROW()-10)),"")</f>
        <v/>
      </c>
      <c r="B16" s="476" t="str">
        <f ca="1">IFERROR(VLOOKUP(Table1[[#This Row],[Code]],'background information'!$B$13:$E$158,2,FALSE),"")&amp;IF(IFERROR(VLOOKUP(Table1[[#This Row],[Code]],'background information'!$B$13:$E$158,3,FALSE),"")&lt;&gt;""," : "," ")&amp;IFERROR(VLOOKUP(Table1[[#This Row],[Code]],'background information'!$B$13:$E$158,3,FALSE),"")</f>
        <v xml:space="preserve"> </v>
      </c>
      <c r="C16" s="480" t="str">
        <f ca="1">IF(OR(LEFT(Table1[[#This Row],[Code]],2)="FS",LEFT(Table1[[#This Row],[Code]],3)="REF"),IFERROR(INDIRECT("'Post-installation Application'!AA"&amp;SMALL('Post-installation Application'!$AK:$AK,ROW()-10)),""),IFERROR(INDIRECT("'Post-installation Application'!Y"&amp;SMALL('Post-installation Application'!$AK:$AK,ROW()-10)),""))</f>
        <v/>
      </c>
      <c r="D16" s="478" t="str">
        <f ca="1">IFERROR(INDIRECT("'Post-installation Application'!AG"&amp;SMALL('Post-installation Application'!$AK:$AK,ROW()-10)),"")</f>
        <v/>
      </c>
      <c r="E16" s="476"/>
      <c r="F16" s="476"/>
    </row>
    <row r="17" spans="1:18" x14ac:dyDescent="0.2">
      <c r="A17" s="476" t="str">
        <f ca="1">IFERROR(INDIRECT("'Post-installation Application'!A"&amp;SMALL('Post-installation Application'!$AK:$AK,ROW()-10)),"")</f>
        <v/>
      </c>
      <c r="B17" s="476" t="str">
        <f ca="1">IFERROR(VLOOKUP(Table1[[#This Row],[Code]],'background information'!$B$13:$E$158,2,FALSE),"")&amp;IF(IFERROR(VLOOKUP(Table1[[#This Row],[Code]],'background information'!$B$13:$E$158,3,FALSE),"")&lt;&gt;""," : "," ")&amp;IFERROR(VLOOKUP(Table1[[#This Row],[Code]],'background information'!$B$13:$E$158,3,FALSE),"")</f>
        <v xml:space="preserve"> </v>
      </c>
      <c r="C17" s="480" t="str">
        <f ca="1">IF(OR(LEFT(Table1[[#This Row],[Code]],2)="FS",LEFT(Table1[[#This Row],[Code]],3)="REF"),IFERROR(INDIRECT("'Post-installation Application'!AA"&amp;SMALL('Post-installation Application'!$AK:$AK,ROW()-10)),""),IFERROR(INDIRECT("'Post-installation Application'!Y"&amp;SMALL('Post-installation Application'!$AK:$AK,ROW()-10)),""))</f>
        <v/>
      </c>
      <c r="D17" s="478" t="str">
        <f ca="1">IFERROR(INDIRECT("'Post-installation Application'!AG"&amp;SMALL('Post-installation Application'!$AK:$AK,ROW()-10)),"")</f>
        <v/>
      </c>
      <c r="E17" s="476"/>
      <c r="F17" s="476"/>
    </row>
    <row r="18" spans="1:18" x14ac:dyDescent="0.2">
      <c r="A18" s="476" t="str">
        <f ca="1">IFERROR(INDIRECT("'Post-installation Application'!A"&amp;SMALL('Post-installation Application'!$AK:$AK,ROW()-10)),"")</f>
        <v/>
      </c>
      <c r="B18" s="476" t="str">
        <f ca="1">IFERROR(VLOOKUP(Table1[[#This Row],[Code]],'background information'!$B$13:$E$158,2,FALSE),"")&amp;IF(IFERROR(VLOOKUP(Table1[[#This Row],[Code]],'background information'!$B$13:$E$158,3,FALSE),"")&lt;&gt;""," : "," ")&amp;IFERROR(VLOOKUP(Table1[[#This Row],[Code]],'background information'!$B$13:$E$158,3,FALSE),"")</f>
        <v xml:space="preserve"> </v>
      </c>
      <c r="C18" s="480" t="str">
        <f ca="1">IF(OR(LEFT(Table1[[#This Row],[Code]],2)="FS",LEFT(Table1[[#This Row],[Code]],3)="REF"),IFERROR(INDIRECT("'Post-installation Application'!AA"&amp;SMALL('Post-installation Application'!$AK:$AK,ROW()-10)),""),IFERROR(INDIRECT("'Post-installation Application'!Y"&amp;SMALL('Post-installation Application'!$AK:$AK,ROW()-10)),""))</f>
        <v/>
      </c>
      <c r="D18" s="478" t="str">
        <f ca="1">IFERROR(INDIRECT("'Post-installation Application'!AG"&amp;SMALL('Post-installation Application'!$AK:$AK,ROW()-10)),"")</f>
        <v/>
      </c>
      <c r="E18" s="476"/>
      <c r="F18" s="476"/>
    </row>
    <row r="19" spans="1:18" x14ac:dyDescent="0.2">
      <c r="A19" s="477" t="str">
        <f ca="1">IFERROR(INDIRECT("'Post-installation Application'!A"&amp;SMALL('Post-installation Application'!$AK:$AK,ROW()-10)),"")</f>
        <v/>
      </c>
      <c r="B19" s="477" t="str">
        <f ca="1">IFERROR(VLOOKUP(Table1[[#This Row],[Code]],'background information'!$B$13:$E$158,2,FALSE),"")&amp;IF(IFERROR(VLOOKUP(Table1[[#This Row],[Code]],'background information'!$B$13:$E$158,3,FALSE),"")&lt;&gt;""," : "," ")&amp;IFERROR(VLOOKUP(Table1[[#This Row],[Code]],'background information'!$B$13:$E$158,3,FALSE),"")</f>
        <v xml:space="preserve"> </v>
      </c>
      <c r="C19" s="480" t="str">
        <f ca="1">IF(OR(LEFT(Table1[[#This Row],[Code]],2)="FS",LEFT(Table1[[#This Row],[Code]],3)="REF"),IFERROR(INDIRECT("'Post-installation Application'!AA"&amp;SMALL('Post-installation Application'!$AK:$AK,ROW()-10)),""),IFERROR(INDIRECT("'Post-installation Application'!Y"&amp;SMALL('Post-installation Application'!$AK:$AK,ROW()-10)),""))</f>
        <v/>
      </c>
      <c r="D19" s="479" t="str">
        <f ca="1">IFERROR(INDIRECT("'Post-installation Application'!AG"&amp;SMALL('Post-installation Application'!$AK:$AK,ROW()-10)),"")</f>
        <v/>
      </c>
      <c r="E19" s="476"/>
      <c r="F19" s="476"/>
    </row>
    <row r="20" spans="1:18" x14ac:dyDescent="0.2">
      <c r="A20" s="477" t="str">
        <f ca="1">IFERROR(INDIRECT("'Post-installation Application'!A"&amp;SMALL('Post-installation Application'!$AK:$AK,ROW()-10)),"")</f>
        <v/>
      </c>
      <c r="B20" s="477" t="str">
        <f ca="1">IFERROR(VLOOKUP(Table1[[#This Row],[Code]],'background information'!$B$13:$E$158,2,FALSE),"")&amp;IF(IFERROR(VLOOKUP(Table1[[#This Row],[Code]],'background information'!$B$13:$E$158,3,FALSE),"")&lt;&gt;""," : "," ")&amp;IFERROR(VLOOKUP(Table1[[#This Row],[Code]],'background information'!$B$13:$E$158,3,FALSE),"")</f>
        <v xml:space="preserve"> </v>
      </c>
      <c r="C20" s="480" t="str">
        <f ca="1">IF(OR(LEFT(Table1[[#This Row],[Code]],2)="FS",LEFT(Table1[[#This Row],[Code]],3)="REF"),IFERROR(INDIRECT("'Post-installation Application'!AA"&amp;SMALL('Post-installation Application'!$AK:$AK,ROW()-10)),""),IFERROR(INDIRECT("'Post-installation Application'!Y"&amp;SMALL('Post-installation Application'!$AK:$AK,ROW()-10)),""))</f>
        <v/>
      </c>
      <c r="D20" s="479" t="str">
        <f ca="1">IFERROR(INDIRECT("'Post-installation Application'!AG"&amp;SMALL('Post-installation Application'!$AK:$AK,ROW()-10)),"")</f>
        <v/>
      </c>
      <c r="E20" s="476"/>
      <c r="F20" s="476"/>
    </row>
    <row r="21" spans="1:18" x14ac:dyDescent="0.2">
      <c r="A21" s="477" t="str">
        <f ca="1">IFERROR(INDIRECT("'Post-installation Application'!A"&amp;SMALL('Post-installation Application'!$AK:$AK,ROW()-10)),"")</f>
        <v/>
      </c>
      <c r="B21" s="477" t="str">
        <f ca="1">IFERROR(VLOOKUP(Table1[[#This Row],[Code]],'background information'!$B$13:$E$158,2,FALSE),"")&amp;IF(IFERROR(VLOOKUP(Table1[[#This Row],[Code]],'background information'!$B$13:$E$158,3,FALSE),"")&lt;&gt;""," : "," ")&amp;IFERROR(VLOOKUP(Table1[[#This Row],[Code]],'background information'!$B$13:$E$158,3,FALSE),"")</f>
        <v xml:space="preserve"> </v>
      </c>
      <c r="C21" s="480" t="str">
        <f ca="1">IF(OR(LEFT(Table1[[#This Row],[Code]],2)="FS",LEFT(Table1[[#This Row],[Code]],3)="REF"),IFERROR(INDIRECT("'Post-installation Application'!AA"&amp;SMALL('Post-installation Application'!$AK:$AK,ROW()-10)),""),IFERROR(INDIRECT("'Post-installation Application'!Y"&amp;SMALL('Post-installation Application'!$AK:$AK,ROW()-10)),""))</f>
        <v/>
      </c>
      <c r="D21" s="479" t="str">
        <f ca="1">IFERROR(INDIRECT("'Post-installation Application'!AG"&amp;SMALL('Post-installation Application'!$AK:$AK,ROW()-10)),"")</f>
        <v/>
      </c>
      <c r="E21" s="476"/>
      <c r="F21" s="476"/>
    </row>
    <row r="22" spans="1:18" x14ac:dyDescent="0.2">
      <c r="A22" s="477" t="str">
        <f ca="1">IFERROR(INDIRECT("'Post-installation Application'!A"&amp;SMALL('Post-installation Application'!$AK:$AK,ROW()-10)),"")</f>
        <v/>
      </c>
      <c r="B22" s="477" t="str">
        <f ca="1">IFERROR(VLOOKUP(Table1[[#This Row],[Code]],'background information'!$B$13:$E$158,2,FALSE),"")&amp;IF(IFERROR(VLOOKUP(Table1[[#This Row],[Code]],'background information'!$B$13:$E$158,3,FALSE),"")&lt;&gt;""," : "," ")&amp;IFERROR(VLOOKUP(Table1[[#This Row],[Code]],'background information'!$B$13:$E$158,3,FALSE),"")</f>
        <v xml:space="preserve"> </v>
      </c>
      <c r="C22" s="480" t="str">
        <f ca="1">IF(OR(LEFT(Table1[[#This Row],[Code]],2)="FS",LEFT(Table1[[#This Row],[Code]],3)="REF"),IFERROR(INDIRECT("'Post-installation Application'!AA"&amp;SMALL('Post-installation Application'!$AK:$AK,ROW()-10)),""),IFERROR(INDIRECT("'Post-installation Application'!Y"&amp;SMALL('Post-installation Application'!$AK:$AK,ROW()-10)),""))</f>
        <v/>
      </c>
      <c r="D22" s="479" t="str">
        <f ca="1">IFERROR(INDIRECT("'Post-installation Application'!AG"&amp;SMALL('Post-installation Application'!$AK:$AK,ROW()-10)),"")</f>
        <v/>
      </c>
      <c r="E22" s="476"/>
      <c r="F22" s="476"/>
    </row>
    <row r="23" spans="1:18" s="415" customFormat="1" x14ac:dyDescent="0.2">
      <c r="A23" s="477" t="str">
        <f ca="1">IFERROR(INDIRECT("'Post-installation Application'!A"&amp;SMALL('Post-installation Application'!$AK:$AK,ROW()-10)),"")</f>
        <v/>
      </c>
      <c r="B23" s="477" t="str">
        <f ca="1">IFERROR(VLOOKUP(Table1[[#This Row],[Code]],'background information'!$B$13:$E$158,2,FALSE),"")&amp;IF(IFERROR(VLOOKUP(Table1[[#This Row],[Code]],'background information'!$B$13:$E$158,3,FALSE),"")&lt;&gt;""," : "," ")&amp;IFERROR(VLOOKUP(Table1[[#This Row],[Code]],'background information'!$B$13:$E$158,3,FALSE),"")</f>
        <v xml:space="preserve"> </v>
      </c>
      <c r="C23" s="480" t="str">
        <f ca="1">IF(OR(LEFT(Table1[[#This Row],[Code]],2)="FS",LEFT(Table1[[#This Row],[Code]],3)="REF"),IFERROR(INDIRECT("'Post-installation Application'!AA"&amp;SMALL('Post-installation Application'!$AK:$AK,ROW()-10)),""),IFERROR(INDIRECT("'Post-installation Application'!Y"&amp;SMALL('Post-installation Application'!$AK:$AK,ROW()-10)),""))</f>
        <v/>
      </c>
      <c r="D23" s="479" t="str">
        <f ca="1">IFERROR(INDIRECT("'Post-installation Application'!AG"&amp;SMALL('Post-installation Application'!$AK:$AK,ROW()-10)),"")</f>
        <v/>
      </c>
      <c r="E23" s="476"/>
      <c r="F23" s="476"/>
      <c r="G23" s="416"/>
    </row>
    <row r="24" spans="1:18" s="415" customFormat="1" x14ac:dyDescent="0.2">
      <c r="A24" s="477" t="str">
        <f ca="1">IFERROR(INDIRECT("'Post-installation Application'!A"&amp;SMALL('Post-installation Application'!$AK:$AK,ROW()-10)),"")</f>
        <v/>
      </c>
      <c r="B24" s="477" t="str">
        <f ca="1">IFERROR(VLOOKUP(Table1[[#This Row],[Code]],'background information'!$B$13:$E$158,2,FALSE),"")&amp;IF(IFERROR(VLOOKUP(Table1[[#This Row],[Code]],'background information'!$B$13:$E$158,3,FALSE),"")&lt;&gt;""," : "," ")&amp;IFERROR(VLOOKUP(Table1[[#This Row],[Code]],'background information'!$B$13:$E$158,3,FALSE),"")</f>
        <v xml:space="preserve"> </v>
      </c>
      <c r="C24" s="480" t="str">
        <f ca="1">IF(OR(LEFT(Table1[[#This Row],[Code]],2)="FS",LEFT(Table1[[#This Row],[Code]],3)="REF"),IFERROR(INDIRECT("'Post-installation Application'!AA"&amp;SMALL('Post-installation Application'!$AK:$AK,ROW()-10)),""),IFERROR(INDIRECT("'Post-installation Application'!Y"&amp;SMALL('Post-installation Application'!$AK:$AK,ROW()-10)),""))</f>
        <v/>
      </c>
      <c r="D24" s="479" t="str">
        <f ca="1">IFERROR(INDIRECT("'Post-installation Application'!AG"&amp;SMALL('Post-installation Application'!$AK:$AK,ROW()-10)),"")</f>
        <v/>
      </c>
      <c r="E24" s="476"/>
      <c r="F24" s="476"/>
      <c r="G24" s="416"/>
    </row>
    <row r="25" spans="1:18" s="415" customFormat="1" x14ac:dyDescent="0.2">
      <c r="A25" s="477" t="str">
        <f ca="1">IFERROR(INDIRECT("'Post-installation Application'!A"&amp;SMALL('Post-installation Application'!$AK:$AK,ROW()-10)),"")</f>
        <v/>
      </c>
      <c r="B25" s="477" t="str">
        <f ca="1">IFERROR(VLOOKUP(Table1[[#This Row],[Code]],'background information'!$B$13:$E$158,2,FALSE),"")&amp;IF(IFERROR(VLOOKUP(Table1[[#This Row],[Code]],'background information'!$B$13:$E$158,3,FALSE),"")&lt;&gt;""," : "," ")&amp;IFERROR(VLOOKUP(Table1[[#This Row],[Code]],'background information'!$B$13:$E$158,3,FALSE),"")</f>
        <v xml:space="preserve"> </v>
      </c>
      <c r="C25" s="480" t="str">
        <f ca="1">IF(OR(LEFT(Table1[[#This Row],[Code]],2)="FS",LEFT(Table1[[#This Row],[Code]],3)="REF"),IFERROR(INDIRECT("'Post-installation Application'!AA"&amp;SMALL('Post-installation Application'!$AK:$AK,ROW()-10)),""),IFERROR(INDIRECT("'Post-installation Application'!Y"&amp;SMALL('Post-installation Application'!$AK:$AK,ROW()-10)),""))</f>
        <v/>
      </c>
      <c r="D25" s="479" t="str">
        <f ca="1">IFERROR(INDIRECT("'Post-installation Application'!AG"&amp;SMALL('Post-installation Application'!$AK:$AK,ROW()-10)),"")</f>
        <v/>
      </c>
      <c r="E25" s="476"/>
      <c r="F25" s="476"/>
      <c r="G25" s="416"/>
    </row>
    <row r="26" spans="1:18" s="415" customFormat="1" x14ac:dyDescent="0.2">
      <c r="A26" s="477" t="str">
        <f ca="1">IFERROR(INDIRECT("'Post-installation Application'!A"&amp;SMALL('Post-installation Application'!$AK:$AK,ROW()-10)),"")</f>
        <v/>
      </c>
      <c r="B26" s="477" t="str">
        <f ca="1">IFERROR(VLOOKUP(Table1[[#This Row],[Code]],'background information'!$B$13:$E$158,2,FALSE),"")&amp;IF(IFERROR(VLOOKUP(Table1[[#This Row],[Code]],'background information'!$B$13:$E$158,3,FALSE),"")&lt;&gt;""," : "," ")&amp;IFERROR(VLOOKUP(Table1[[#This Row],[Code]],'background information'!$B$13:$E$158,3,FALSE),"")</f>
        <v xml:space="preserve"> </v>
      </c>
      <c r="C26" s="480" t="str">
        <f ca="1">IF(OR(LEFT(Table1[[#This Row],[Code]],2)="FS",LEFT(Table1[[#This Row],[Code]],3)="REF"),IFERROR(INDIRECT("'Post-installation Application'!AA"&amp;SMALL('Post-installation Application'!$AK:$AK,ROW()-10)),""),IFERROR(INDIRECT("'Post-installation Application'!Y"&amp;SMALL('Post-installation Application'!$AK:$AK,ROW()-10)),""))</f>
        <v/>
      </c>
      <c r="D26" s="479" t="str">
        <f ca="1">IFERROR(INDIRECT("'Post-installation Application'!AG"&amp;SMALL('Post-installation Application'!$AK:$AK,ROW()-10)),"")</f>
        <v/>
      </c>
      <c r="E26" s="476"/>
      <c r="F26" s="476"/>
      <c r="G26" s="416"/>
    </row>
    <row r="27" spans="1:18" s="415" customFormat="1" x14ac:dyDescent="0.2">
      <c r="A27" s="477" t="str">
        <f ca="1">IFERROR(INDIRECT("'Post-installation Application'!A"&amp;SMALL('Post-installation Application'!$AK:$AK,ROW()-10)),"")</f>
        <v/>
      </c>
      <c r="B27" s="477" t="str">
        <f ca="1">IFERROR(VLOOKUP(Table1[[#This Row],[Code]],'background information'!$B$13:$E$158,2,FALSE),"")&amp;IF(IFERROR(VLOOKUP(Table1[[#This Row],[Code]],'background information'!$B$13:$E$158,3,FALSE),"")&lt;&gt;""," : "," ")&amp;IFERROR(VLOOKUP(Table1[[#This Row],[Code]],'background information'!$B$13:$E$158,3,FALSE),"")</f>
        <v xml:space="preserve"> </v>
      </c>
      <c r="C27" s="480" t="str">
        <f ca="1">IF(OR(LEFT(Table1[[#This Row],[Code]],2)="FS",LEFT(Table1[[#This Row],[Code]],3)="REF"),IFERROR(INDIRECT("'Post-installation Application'!AA"&amp;SMALL('Post-installation Application'!$AK:$AK,ROW()-10)),""),IFERROR(INDIRECT("'Post-installation Application'!Y"&amp;SMALL('Post-installation Application'!$AK:$AK,ROW()-10)),""))</f>
        <v/>
      </c>
      <c r="D27" s="479" t="str">
        <f ca="1">IFERROR(INDIRECT("'Post-installation Application'!AG"&amp;SMALL('Post-installation Application'!$AK:$AK,ROW()-10)),"")</f>
        <v/>
      </c>
      <c r="E27" s="476"/>
      <c r="F27" s="476"/>
      <c r="G27" s="416"/>
      <c r="R27" s="415" t="s">
        <v>634</v>
      </c>
    </row>
    <row r="28" spans="1:18" s="415" customFormat="1" x14ac:dyDescent="0.2">
      <c r="A28" s="477" t="str">
        <f ca="1">IFERROR(INDIRECT("'Post-installation Application'!A"&amp;SMALL('Post-installation Application'!$AK:$AK,ROW()-10)),"")</f>
        <v/>
      </c>
      <c r="B28" s="477" t="str">
        <f ca="1">IFERROR(VLOOKUP(Table1[[#This Row],[Code]],'background information'!$B$13:$E$158,2,FALSE),"")&amp;IF(IFERROR(VLOOKUP(Table1[[#This Row],[Code]],'background information'!$B$13:$E$158,3,FALSE),"")&lt;&gt;""," : "," ")&amp;IFERROR(VLOOKUP(Table1[[#This Row],[Code]],'background information'!$B$13:$E$158,3,FALSE),"")</f>
        <v xml:space="preserve"> </v>
      </c>
      <c r="C28" s="480" t="str">
        <f ca="1">IF(OR(LEFT(Table1[[#This Row],[Code]],2)="FS",LEFT(Table1[[#This Row],[Code]],3)="REF"),IFERROR(INDIRECT("'Post-installation Application'!AA"&amp;SMALL('Post-installation Application'!$AK:$AK,ROW()-10)),""),IFERROR(INDIRECT("'Post-installation Application'!Y"&amp;SMALL('Post-installation Application'!$AK:$AK,ROW()-10)),""))</f>
        <v/>
      </c>
      <c r="D28" s="479" t="str">
        <f ca="1">IFERROR(INDIRECT("'Post-installation Application'!AG"&amp;SMALL('Post-installation Application'!$AK:$AK,ROW()-10)),"")</f>
        <v/>
      </c>
      <c r="E28" s="476"/>
      <c r="F28" s="476"/>
      <c r="G28" s="416"/>
    </row>
    <row r="29" spans="1:18" s="415" customFormat="1" x14ac:dyDescent="0.2">
      <c r="A29" s="477" t="str">
        <f ca="1">IFERROR(INDIRECT("'Post-installation Application'!A"&amp;SMALL('Post-installation Application'!$AK:$AK,ROW()-10)),"")</f>
        <v/>
      </c>
      <c r="B29" s="477" t="str">
        <f ca="1">IFERROR(VLOOKUP(Table1[[#This Row],[Code]],'background information'!$B$13:$E$158,2,FALSE),"")&amp;IF(IFERROR(VLOOKUP(Table1[[#This Row],[Code]],'background information'!$B$13:$E$158,3,FALSE),"")&lt;&gt;""," : "," ")&amp;IFERROR(VLOOKUP(Table1[[#This Row],[Code]],'background information'!$B$13:$E$158,3,FALSE),"")</f>
        <v xml:space="preserve"> </v>
      </c>
      <c r="C29" s="480" t="str">
        <f ca="1">IF(OR(LEFT(Table1[[#This Row],[Code]],2)="FS",LEFT(Table1[[#This Row],[Code]],3)="REF"),IFERROR(INDIRECT("'Post-installation Application'!AA"&amp;SMALL('Post-installation Application'!$AK:$AK,ROW()-10)),""),IFERROR(INDIRECT("'Post-installation Application'!Y"&amp;SMALL('Post-installation Application'!$AK:$AK,ROW()-10)),""))</f>
        <v/>
      </c>
      <c r="D29" s="479" t="str">
        <f ca="1">IFERROR(INDIRECT("'Post-installation Application'!AG"&amp;SMALL('Post-installation Application'!$AK:$AK,ROW()-10)),"")</f>
        <v/>
      </c>
      <c r="E29" s="476"/>
      <c r="F29" s="476"/>
      <c r="G29" s="416"/>
    </row>
    <row r="30" spans="1:18" s="415" customFormat="1" x14ac:dyDescent="0.2">
      <c r="A30" s="477" t="str">
        <f ca="1">IFERROR(INDIRECT("'Post-installation Application'!A"&amp;SMALL('Post-installation Application'!$AK:$AK,ROW()-10)),"")</f>
        <v/>
      </c>
      <c r="B30" s="477" t="str">
        <f ca="1">IFERROR(VLOOKUP(Table1[[#This Row],[Code]],'background information'!$B$13:$E$158,2,FALSE),"")&amp;IF(IFERROR(VLOOKUP(Table1[[#This Row],[Code]],'background information'!$B$13:$E$158,3,FALSE),"")&lt;&gt;""," : "," ")&amp;IFERROR(VLOOKUP(Table1[[#This Row],[Code]],'background information'!$B$13:$E$158,3,FALSE),"")</f>
        <v xml:space="preserve"> </v>
      </c>
      <c r="C30" s="480" t="str">
        <f ca="1">IF(OR(LEFT(Table1[[#This Row],[Code]],2)="FS",LEFT(Table1[[#This Row],[Code]],3)="REF"),IFERROR(INDIRECT("'Post-installation Application'!AA"&amp;SMALL('Post-installation Application'!$AK:$AK,ROW()-10)),""),IFERROR(INDIRECT("'Post-installation Application'!Y"&amp;SMALL('Post-installation Application'!$AK:$AK,ROW()-10)),""))</f>
        <v/>
      </c>
      <c r="D30" s="479" t="str">
        <f ca="1">IFERROR(INDIRECT("'Post-installation Application'!AG"&amp;SMALL('Post-installation Application'!$AK:$AK,ROW()-10)),"")</f>
        <v/>
      </c>
      <c r="E30" s="476"/>
      <c r="F30" s="476"/>
      <c r="G30" s="416"/>
    </row>
    <row r="31" spans="1:18" s="415" customFormat="1" x14ac:dyDescent="0.2">
      <c r="A31" s="477" t="str">
        <f ca="1">IFERROR(INDIRECT("'Post-installation Application'!A"&amp;SMALL('Post-installation Application'!$AK:$AK,ROW()-10)),"")</f>
        <v/>
      </c>
      <c r="B31" s="477" t="str">
        <f ca="1">IFERROR(VLOOKUP(Table1[[#This Row],[Code]],'background information'!$B$13:$E$158,2,FALSE),"")&amp;IF(IFERROR(VLOOKUP(Table1[[#This Row],[Code]],'background information'!$B$13:$E$158,3,FALSE),"")&lt;&gt;""," : "," ")&amp;IFERROR(VLOOKUP(Table1[[#This Row],[Code]],'background information'!$B$13:$E$158,3,FALSE),"")</f>
        <v xml:space="preserve"> </v>
      </c>
      <c r="C31" s="480" t="str">
        <f ca="1">IF(OR(LEFT(Table1[[#This Row],[Code]],2)="FS",LEFT(Table1[[#This Row],[Code]],3)="REF"),IFERROR(INDIRECT("'Post-installation Application'!AA"&amp;SMALL('Post-installation Application'!$AK:$AK,ROW()-10)),""),IFERROR(INDIRECT("'Post-installation Application'!Y"&amp;SMALL('Post-installation Application'!$AK:$AK,ROW()-10)),""))</f>
        <v/>
      </c>
      <c r="D31" s="479" t="str">
        <f ca="1">IFERROR(INDIRECT("'Post-installation Application'!AG"&amp;SMALL('Post-installation Application'!$AK:$AK,ROW()-10)),"")</f>
        <v/>
      </c>
      <c r="E31" s="476"/>
      <c r="F31" s="476"/>
      <c r="G31" s="416"/>
    </row>
    <row r="32" spans="1:18" s="415" customFormat="1" x14ac:dyDescent="0.2">
      <c r="A32" s="477" t="str">
        <f ca="1">IFERROR(INDIRECT("'Post-installation Application'!A"&amp;SMALL('Post-installation Application'!$AK:$AK,ROW()-10)),"")</f>
        <v/>
      </c>
      <c r="B32" s="477" t="str">
        <f ca="1">IFERROR(VLOOKUP(Table1[[#This Row],[Code]],'background information'!$B$13:$E$158,2,FALSE),"")&amp;IF(IFERROR(VLOOKUP(Table1[[#This Row],[Code]],'background information'!$B$13:$E$158,3,FALSE),"")&lt;&gt;""," : "," ")&amp;IFERROR(VLOOKUP(Table1[[#This Row],[Code]],'background information'!$B$13:$E$158,3,FALSE),"")</f>
        <v xml:space="preserve"> </v>
      </c>
      <c r="C32" s="480" t="str">
        <f ca="1">IF(OR(LEFT(Table1[[#This Row],[Code]],2)="FS",LEFT(Table1[[#This Row],[Code]],3)="REF"),IFERROR(INDIRECT("'Post-installation Application'!AA"&amp;SMALL('Post-installation Application'!$AK:$AK,ROW()-10)),""),IFERROR(INDIRECT("'Post-installation Application'!Y"&amp;SMALL('Post-installation Application'!$AK:$AK,ROW()-10)),""))</f>
        <v/>
      </c>
      <c r="D32" s="479" t="str">
        <f ca="1">IFERROR(INDIRECT("'Post-installation Application'!AG"&amp;SMALL('Post-installation Application'!$AK:$AK,ROW()-10)),"")</f>
        <v/>
      </c>
      <c r="E32" s="476"/>
      <c r="F32" s="476"/>
      <c r="G32" s="416"/>
    </row>
    <row r="33" spans="1:7" s="415" customFormat="1" x14ac:dyDescent="0.2">
      <c r="A33" s="477" t="str">
        <f ca="1">IFERROR(INDIRECT("'Post-installation Application'!A"&amp;SMALL('Post-installation Application'!$AK:$AK,ROW()-10)),"")</f>
        <v/>
      </c>
      <c r="B33" s="477" t="str">
        <f ca="1">IFERROR(VLOOKUP(Table1[[#This Row],[Code]],'background information'!$B$13:$E$158,2,FALSE),"")&amp;IF(IFERROR(VLOOKUP(Table1[[#This Row],[Code]],'background information'!$B$13:$E$158,3,FALSE),"")&lt;&gt;""," : "," ")&amp;IFERROR(VLOOKUP(Table1[[#This Row],[Code]],'background information'!$B$13:$E$158,3,FALSE),"")</f>
        <v xml:space="preserve"> </v>
      </c>
      <c r="C33" s="480" t="str">
        <f ca="1">IF(OR(LEFT(Table1[[#This Row],[Code]],2)="FS",LEFT(Table1[[#This Row],[Code]],3)="REF"),IFERROR(INDIRECT("'Post-installation Application'!AA"&amp;SMALL('Post-installation Application'!$AK:$AK,ROW()-10)),""),IFERROR(INDIRECT("'Post-installation Application'!Y"&amp;SMALL('Post-installation Application'!$AK:$AK,ROW()-10)),""))</f>
        <v/>
      </c>
      <c r="D33" s="479" t="str">
        <f ca="1">IFERROR(INDIRECT("'Post-installation Application'!AG"&amp;SMALL('Post-installation Application'!$AK:$AK,ROW()-10)),"")</f>
        <v/>
      </c>
      <c r="E33" s="476"/>
      <c r="F33" s="476"/>
      <c r="G33" s="416"/>
    </row>
    <row r="34" spans="1:7" s="415" customFormat="1" x14ac:dyDescent="0.2">
      <c r="A34" s="477" t="str">
        <f ca="1">IFERROR(INDIRECT("'Post-installation Application'!A"&amp;SMALL('Post-installation Application'!$AK:$AK,ROW()-10)),"")</f>
        <v/>
      </c>
      <c r="B34" s="477" t="str">
        <f ca="1">IFERROR(VLOOKUP(Table1[[#This Row],[Code]],'background information'!$B$13:$E$158,2,FALSE),"")&amp;IF(IFERROR(VLOOKUP(Table1[[#This Row],[Code]],'background information'!$B$13:$E$158,3,FALSE),"")&lt;&gt;""," : "," ")&amp;IFERROR(VLOOKUP(Table1[[#This Row],[Code]],'background information'!$B$13:$E$158,3,FALSE),"")</f>
        <v xml:space="preserve"> </v>
      </c>
      <c r="C34" s="480" t="str">
        <f ca="1">IF(OR(LEFT(Table1[[#This Row],[Code]],2)="FS",LEFT(Table1[[#This Row],[Code]],3)="REF"),IFERROR(INDIRECT("'Post-installation Application'!AA"&amp;SMALL('Post-installation Application'!$AK:$AK,ROW()-10)),""),IFERROR(INDIRECT("'Post-installation Application'!Y"&amp;SMALL('Post-installation Application'!$AK:$AK,ROW()-10)),""))</f>
        <v/>
      </c>
      <c r="D34" s="479" t="str">
        <f ca="1">IFERROR(INDIRECT("'Post-installation Application'!AG"&amp;SMALL('Post-installation Application'!$AK:$AK,ROW()-10)),"")</f>
        <v/>
      </c>
      <c r="E34" s="476"/>
      <c r="F34" s="476"/>
      <c r="G34" s="416"/>
    </row>
    <row r="35" spans="1:7" x14ac:dyDescent="0.2"/>
    <row r="36" spans="1:7" s="154" customFormat="1" x14ac:dyDescent="0.2">
      <c r="A36" s="123"/>
      <c r="B36" s="123"/>
      <c r="C36" s="227" t="s">
        <v>517</v>
      </c>
      <c r="D36" s="227" t="s">
        <v>519</v>
      </c>
      <c r="E36" s="227" t="s">
        <v>520</v>
      </c>
      <c r="F36" s="123"/>
    </row>
    <row r="37" spans="1:7" x14ac:dyDescent="0.2">
      <c r="A37" s="481"/>
      <c r="B37" s="482"/>
      <c r="C37" s="227"/>
      <c r="D37" s="227"/>
      <c r="E37" s="227"/>
    </row>
    <row r="38" spans="1:7" x14ac:dyDescent="0.2">
      <c r="A38" s="761" t="s">
        <v>657</v>
      </c>
      <c r="B38" s="761"/>
      <c r="C38" s="227" t="s">
        <v>518</v>
      </c>
      <c r="D38" s="227" t="s">
        <v>519</v>
      </c>
      <c r="E38" s="227" t="s">
        <v>520</v>
      </c>
    </row>
    <row r="39" spans="1:7" x14ac:dyDescent="0.2">
      <c r="A39" s="227"/>
      <c r="C39" s="227"/>
      <c r="D39" s="227"/>
      <c r="E39" s="227"/>
    </row>
    <row r="40" spans="1:7" x14ac:dyDescent="0.2">
      <c r="A40" s="483"/>
      <c r="B40" s="484"/>
      <c r="C40" s="227" t="s">
        <v>521</v>
      </c>
      <c r="D40" s="227" t="s">
        <v>519</v>
      </c>
      <c r="E40" s="227" t="s">
        <v>520</v>
      </c>
    </row>
    <row r="41" spans="1:7" x14ac:dyDescent="0.2">
      <c r="A41" s="476" t="s">
        <v>658</v>
      </c>
      <c r="B41" s="476"/>
    </row>
    <row r="42" spans="1:7" ht="12" customHeight="1" x14ac:dyDescent="0.2"/>
    <row r="43" spans="1:7" ht="24" x14ac:dyDescent="0.2">
      <c r="B43" s="474" t="s">
        <v>640</v>
      </c>
    </row>
    <row r="44" spans="1:7" x14ac:dyDescent="0.2"/>
    <row r="45" spans="1:7" x14ac:dyDescent="0.2"/>
    <row r="46" spans="1:7" x14ac:dyDescent="0.2"/>
    <row r="47" spans="1:7" x14ac:dyDescent="0.2"/>
    <row r="48" spans="1:7" x14ac:dyDescent="0.2">
      <c r="A48" s="154"/>
      <c r="B48" s="154"/>
      <c r="C48" s="154"/>
      <c r="D48" s="154"/>
      <c r="E48" s="154"/>
      <c r="F48" s="154"/>
    </row>
    <row r="49" spans="1:6" ht="15" x14ac:dyDescent="0.25">
      <c r="A49" s="228" t="s">
        <v>610</v>
      </c>
      <c r="B49" s="228"/>
      <c r="C49" s="228"/>
      <c r="D49" s="228"/>
      <c r="E49" s="228"/>
      <c r="F49" s="228"/>
    </row>
    <row r="50" spans="1:6" x14ac:dyDescent="0.2">
      <c r="A50" s="229"/>
      <c r="B50" s="230"/>
      <c r="C50" s="230"/>
      <c r="D50" s="230"/>
      <c r="E50" s="231"/>
      <c r="F50" s="232"/>
    </row>
    <row r="51" spans="1:6" x14ac:dyDescent="0.2">
      <c r="A51" s="233"/>
      <c r="B51" s="234"/>
      <c r="C51" s="234"/>
      <c r="D51" s="234"/>
      <c r="E51" s="235"/>
      <c r="F51" s="371"/>
    </row>
    <row r="52" spans="1:6" x14ac:dyDescent="0.2">
      <c r="A52" s="233"/>
      <c r="B52" s="234"/>
      <c r="C52" s="234"/>
      <c r="D52" s="234"/>
      <c r="E52" s="235"/>
      <c r="F52" s="236"/>
    </row>
    <row r="53" spans="1:6" x14ac:dyDescent="0.2">
      <c r="A53" s="233"/>
      <c r="B53" s="234"/>
      <c r="C53" s="234"/>
      <c r="D53" s="234"/>
      <c r="E53" s="235"/>
      <c r="F53" s="236"/>
    </row>
    <row r="54" spans="1:6" x14ac:dyDescent="0.2">
      <c r="A54" s="417"/>
      <c r="B54" s="418"/>
      <c r="C54" s="418"/>
      <c r="D54" s="418"/>
      <c r="E54" s="419"/>
      <c r="F54" s="425"/>
    </row>
    <row r="55" spans="1:6" x14ac:dyDescent="0.2">
      <c r="A55" s="417"/>
      <c r="B55" s="418"/>
      <c r="C55" s="418"/>
      <c r="D55" s="418"/>
      <c r="E55" s="419"/>
      <c r="F55" s="420"/>
    </row>
    <row r="56" spans="1:6" x14ac:dyDescent="0.2">
      <c r="A56" s="417"/>
      <c r="B56" s="418"/>
      <c r="C56" s="418"/>
      <c r="D56" s="418"/>
      <c r="E56" s="419"/>
      <c r="F56" s="420"/>
    </row>
    <row r="57" spans="1:6" x14ac:dyDescent="0.2">
      <c r="A57" s="417"/>
      <c r="B57" s="418"/>
      <c r="C57" s="418"/>
      <c r="D57" s="418"/>
      <c r="E57" s="419"/>
      <c r="F57" s="420"/>
    </row>
    <row r="58" spans="1:6" x14ac:dyDescent="0.2">
      <c r="A58" s="421"/>
      <c r="B58" s="422"/>
      <c r="C58" s="422"/>
      <c r="D58" s="422"/>
      <c r="E58" s="423"/>
      <c r="F58" s="424"/>
    </row>
    <row r="59" spans="1:6" hidden="1" x14ac:dyDescent="0.2"/>
    <row r="60" spans="1:6" hidden="1" x14ac:dyDescent="0.2"/>
    <row r="61" spans="1:6" hidden="1" x14ac:dyDescent="0.2"/>
    <row r="62" spans="1:6" hidden="1" x14ac:dyDescent="0.2"/>
    <row r="63" spans="1:6" hidden="1" x14ac:dyDescent="0.2"/>
    <row r="64" spans="1:6" hidden="1" x14ac:dyDescent="0.2"/>
    <row r="65" hidden="1" x14ac:dyDescent="0.2"/>
    <row r="66" hidden="1" x14ac:dyDescent="0.2"/>
    <row r="67" hidden="1" x14ac:dyDescent="0.2"/>
  </sheetData>
  <sheetProtection sheet="1" objects="1" scenarios="1" selectLockedCells="1"/>
  <mergeCells count="6">
    <mergeCell ref="A38:B38"/>
    <mergeCell ref="C8:F8"/>
    <mergeCell ref="C3:F3"/>
    <mergeCell ref="C1:F1"/>
    <mergeCell ref="C6:F6"/>
    <mergeCell ref="C7:F7"/>
  </mergeCells>
  <conditionalFormatting sqref="B1">
    <cfRule type="containsBlanks" dxfId="15" priority="1">
      <formula>LEN(TRIM(B1))=0</formula>
    </cfRule>
    <cfRule type="containsText" dxfId="14" priority="4" operator="containsText" text="ENTER PROJECT NUMBER">
      <formula>NOT(ISERROR(SEARCH("ENTER PROJECT NUMBER",B1)))</formula>
    </cfRule>
  </conditionalFormatting>
  <conditionalFormatting sqref="B2">
    <cfRule type="expression" dxfId="13" priority="2">
      <formula>$B$1="ENTER PROJECT NUMBER"</formula>
    </cfRule>
  </conditionalFormatting>
  <pageMargins left="0.25" right="0.25" top="0.75" bottom="0.75" header="0.3" footer="0.3"/>
  <pageSetup scale="92" orientation="portrait" r:id="rId1"/>
  <headerFooter>
    <oddHeader>&amp;C&amp;"Arial,Bold"Business Energy Rebates Post-installation Inspection Form</oddHeader>
    <oddFooter xml:space="preserve">&amp;C  
  </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FC97"/>
  <sheetViews>
    <sheetView showGridLines="0" showRowColHeaders="0" showRuler="0" view="pageLayout" zoomScaleNormal="100" workbookViewId="0">
      <selection activeCell="B30" sqref="B30:AE30"/>
    </sheetView>
  </sheetViews>
  <sheetFormatPr defaultColWidth="0" defaultRowHeight="14.25" customHeight="1" zeroHeight="1" x14ac:dyDescent="0.25"/>
  <cols>
    <col min="1" max="1" width="1.140625" style="511" customWidth="1"/>
    <col min="2" max="6" width="4" style="511" customWidth="1"/>
    <col min="7" max="31" width="2.7109375" style="511" customWidth="1"/>
    <col min="32" max="32" width="1.140625" style="511" customWidth="1"/>
    <col min="33" max="16383" width="2.7109375" style="511" hidden="1"/>
    <col min="16384" max="16384" width="1" style="511" hidden="1" customWidth="1"/>
  </cols>
  <sheetData>
    <row r="1" spans="2:31" ht="14.25" customHeight="1" x14ac:dyDescent="0.25"/>
    <row r="2" spans="2:31" ht="14.25" customHeight="1" x14ac:dyDescent="0.25"/>
    <row r="3" spans="2:31" ht="14.25" customHeight="1" x14ac:dyDescent="0.25"/>
    <row r="4" spans="2:31" ht="14.25" customHeight="1" x14ac:dyDescent="0.25"/>
    <row r="5" spans="2:31" ht="14.25" customHeight="1" x14ac:dyDescent="0.25"/>
    <row r="6" spans="2:31" ht="15.75" customHeight="1" x14ac:dyDescent="0.25">
      <c r="B6" s="772">
        <f ca="1">TODAY()</f>
        <v>42095</v>
      </c>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row>
    <row r="7" spans="2:31" ht="15.75" customHeight="1" x14ac:dyDescent="0.25">
      <c r="B7" s="512"/>
      <c r="C7" s="512"/>
      <c r="D7" s="512"/>
      <c r="E7" s="512"/>
      <c r="F7" s="512"/>
    </row>
    <row r="8" spans="2:31" ht="15.75" customHeight="1" x14ac:dyDescent="0.25">
      <c r="B8" s="756" t="str">
        <f>T('Pre-approval Application'!$T$15&amp;" "&amp;'Pre-approval Application'!$Z$15)</f>
        <v xml:space="preserve"> </v>
      </c>
      <c r="C8" s="756"/>
      <c r="D8" s="756"/>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c r="AE8" s="756"/>
    </row>
    <row r="9" spans="2:31" ht="15.75" customHeight="1" x14ac:dyDescent="0.25">
      <c r="B9" s="756" t="str">
        <f>T('Pre-approval Application'!$A$15)</f>
        <v/>
      </c>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row>
    <row r="10" spans="2:31" ht="15.75" customHeight="1" x14ac:dyDescent="0.25">
      <c r="B10" s="756" t="str">
        <f>IF('Pre-approval Application'!$A$19="",T('Pre-approval Application'!$A$17)&amp;" "&amp;'Pre-approval Application'!$T$17,T('Pre-approval Application'!$A$19)&amp;" "&amp;'Pre-approval Application'!$T$19)</f>
        <v xml:space="preserve"> </v>
      </c>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row>
    <row r="11" spans="2:31" ht="15.75" customHeight="1" x14ac:dyDescent="0.25">
      <c r="B11" s="756" t="str">
        <f>IF('Pre-approval Application'!$Z$19="",T('Pre-approval Application'!$Z$17)&amp;" "&amp;T('Pre-approval Application'!$AF$17)&amp;" "&amp;'Pre-approval Application'!AI17,T('Pre-approval Application'!$Z$19)&amp;" "&amp;T('Pre-approval Application'!$AF$19)&amp;" "&amp;'Pre-approval Application'!AI19)</f>
        <v xml:space="preserve">Washington DC </v>
      </c>
      <c r="C11" s="756"/>
      <c r="D11" s="756"/>
      <c r="E11" s="756"/>
      <c r="F11" s="756"/>
      <c r="G11" s="756"/>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row>
    <row r="12" spans="2:31" s="513" customFormat="1" ht="15.75" customHeight="1" x14ac:dyDescent="0.25">
      <c r="B12" s="514"/>
      <c r="C12" s="514"/>
      <c r="D12" s="514"/>
      <c r="E12" s="514"/>
      <c r="F12" s="514"/>
    </row>
    <row r="13" spans="2:31" ht="15.75" customHeight="1" x14ac:dyDescent="0.25">
      <c r="B13" s="774" t="s">
        <v>696</v>
      </c>
      <c r="C13" s="774"/>
      <c r="D13" s="774"/>
      <c r="E13" s="774"/>
      <c r="F13" s="774"/>
      <c r="G13" s="774"/>
      <c r="H13" s="774"/>
      <c r="I13" s="774"/>
      <c r="J13" s="774"/>
      <c r="K13" s="774"/>
      <c r="L13" s="774"/>
      <c r="M13" s="774"/>
      <c r="N13" s="774"/>
      <c r="O13" s="774"/>
      <c r="P13" s="774"/>
      <c r="Q13" s="774"/>
      <c r="R13" s="774"/>
      <c r="S13" s="774"/>
      <c r="T13" s="756" t="str">
        <f>'Inspection Form'!$B$1</f>
        <v>ENTER PROJECT NUMBER (7511-XXXX)</v>
      </c>
      <c r="U13" s="756"/>
      <c r="V13" s="756"/>
      <c r="W13" s="756"/>
      <c r="X13" s="756"/>
      <c r="Y13" s="756"/>
      <c r="Z13" s="756"/>
      <c r="AA13" s="756"/>
      <c r="AB13" s="756"/>
      <c r="AC13" s="756"/>
      <c r="AD13" s="756"/>
      <c r="AE13" s="756"/>
    </row>
    <row r="14" spans="2:31" ht="15.75" customHeight="1" x14ac:dyDescent="0.25">
      <c r="B14" s="508"/>
      <c r="C14" s="508"/>
      <c r="D14" s="508"/>
      <c r="E14" s="508"/>
      <c r="F14" s="514"/>
      <c r="G14" s="513"/>
      <c r="H14" s="513"/>
      <c r="I14" s="513"/>
      <c r="J14" s="513"/>
      <c r="K14" s="513"/>
      <c r="L14" s="513"/>
      <c r="M14" s="513"/>
      <c r="N14" s="513"/>
      <c r="O14" s="513"/>
      <c r="P14" s="513"/>
      <c r="Q14" s="513"/>
      <c r="R14" s="513"/>
    </row>
    <row r="15" spans="2:31" ht="15.75" customHeight="1" x14ac:dyDescent="0.25">
      <c r="B15" s="756" t="str">
        <f>"Dear "&amp;T('Pre-approval Application'!$T$15)&amp;","</f>
        <v>Dear ,</v>
      </c>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c r="AB15" s="756"/>
      <c r="AC15" s="756"/>
      <c r="AD15" s="756"/>
      <c r="AE15" s="756"/>
    </row>
    <row r="16" spans="2:31" ht="15.75" customHeight="1" x14ac:dyDescent="0.25">
      <c r="B16" s="512"/>
      <c r="C16" s="512"/>
      <c r="D16" s="512"/>
      <c r="E16" s="512"/>
      <c r="F16" s="512"/>
    </row>
    <row r="17" spans="1:34" ht="78.75" customHeight="1" x14ac:dyDescent="0.25">
      <c r="A17" s="515"/>
      <c r="B17" s="769" t="s">
        <v>697</v>
      </c>
      <c r="C17" s="769"/>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69"/>
      <c r="AC17" s="769"/>
      <c r="AD17" s="769"/>
      <c r="AE17" s="769"/>
      <c r="AF17" s="515"/>
      <c r="AG17" s="515"/>
      <c r="AH17" s="515"/>
    </row>
    <row r="18" spans="1:34" ht="15.75" customHeight="1" x14ac:dyDescent="0.25">
      <c r="A18" s="515"/>
      <c r="B18" s="516"/>
      <c r="C18" s="516"/>
      <c r="D18" s="516"/>
      <c r="E18" s="516"/>
      <c r="F18" s="516"/>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row>
    <row r="19" spans="1:34" ht="15.75" customHeight="1" x14ac:dyDescent="0.25">
      <c r="C19" s="766" t="s">
        <v>698</v>
      </c>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row>
    <row r="20" spans="1:34" ht="15.75" customHeight="1" x14ac:dyDescent="0.25">
      <c r="B20" s="512"/>
      <c r="C20" s="512"/>
      <c r="D20" s="512"/>
      <c r="E20" s="512"/>
      <c r="F20" s="512"/>
    </row>
    <row r="21" spans="1:34" ht="15.75" x14ac:dyDescent="0.25">
      <c r="B21" s="767" t="s">
        <v>699</v>
      </c>
      <c r="C21" s="767"/>
      <c r="D21" s="767"/>
      <c r="E21" s="767"/>
      <c r="F21" s="767"/>
      <c r="G21" s="767"/>
      <c r="H21" s="767"/>
      <c r="I21" s="767"/>
      <c r="J21" s="767"/>
      <c r="K21" s="767"/>
      <c r="L21" s="767"/>
      <c r="M21" s="767"/>
      <c r="N21" s="767"/>
      <c r="O21" s="767"/>
      <c r="P21" s="767"/>
      <c r="Q21" s="767"/>
      <c r="R21" s="767"/>
      <c r="S21" s="767"/>
      <c r="T21" s="767"/>
      <c r="U21" s="767"/>
      <c r="V21" s="767"/>
      <c r="W21" s="767"/>
      <c r="X21" s="767"/>
      <c r="Y21" s="767"/>
      <c r="Z21" s="767"/>
      <c r="AA21" s="767"/>
      <c r="AB21" s="767"/>
      <c r="AC21" s="767"/>
      <c r="AD21" s="767"/>
      <c r="AE21" s="767"/>
    </row>
    <row r="22" spans="1:34" ht="15.75" customHeight="1" x14ac:dyDescent="0.25">
      <c r="B22" s="512"/>
      <c r="C22" s="512"/>
      <c r="D22" s="512"/>
      <c r="E22" s="512"/>
      <c r="F22" s="512"/>
    </row>
    <row r="23" spans="1:34" ht="48" customHeight="1" x14ac:dyDescent="0.25">
      <c r="B23" s="769" t="s">
        <v>752</v>
      </c>
      <c r="C23" s="769"/>
      <c r="D23" s="769"/>
      <c r="E23" s="769"/>
      <c r="F23" s="769"/>
      <c r="G23" s="769"/>
      <c r="H23" s="769"/>
      <c r="I23" s="769"/>
      <c r="J23" s="769"/>
      <c r="K23" s="769"/>
      <c r="L23" s="769"/>
      <c r="M23" s="769"/>
      <c r="N23" s="769"/>
      <c r="O23" s="769"/>
      <c r="P23" s="769"/>
      <c r="Q23" s="769"/>
      <c r="R23" s="769"/>
      <c r="S23" s="769"/>
      <c r="T23" s="769"/>
      <c r="U23" s="769"/>
      <c r="V23" s="769"/>
      <c r="W23" s="769"/>
      <c r="X23" s="769"/>
      <c r="Y23" s="769"/>
      <c r="Z23" s="769"/>
      <c r="AA23" s="769"/>
      <c r="AB23" s="769"/>
      <c r="AC23" s="769"/>
      <c r="AD23" s="769"/>
      <c r="AE23" s="769"/>
    </row>
    <row r="24" spans="1:34" ht="15.75" customHeight="1" x14ac:dyDescent="0.25">
      <c r="B24" s="512"/>
      <c r="C24" s="512"/>
      <c r="D24" s="512"/>
      <c r="E24" s="512"/>
      <c r="F24" s="512"/>
    </row>
    <row r="25" spans="1:34" ht="15.75" customHeight="1" x14ac:dyDescent="0.25">
      <c r="B25" s="770" t="s">
        <v>416</v>
      </c>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row>
    <row r="26" spans="1:34" ht="15.75" customHeight="1" x14ac:dyDescent="0.25">
      <c r="B26" s="512"/>
      <c r="C26" s="512"/>
      <c r="D26" s="512"/>
      <c r="E26" s="512"/>
      <c r="F26" s="512"/>
    </row>
    <row r="27" spans="1:34" ht="15.75" customHeight="1" x14ac:dyDescent="0.25">
      <c r="B27" s="512"/>
      <c r="C27" s="512"/>
      <c r="D27" s="512"/>
      <c r="E27" s="512"/>
      <c r="F27" s="512"/>
    </row>
    <row r="28" spans="1:34" ht="15.75" customHeight="1" x14ac:dyDescent="0.25">
      <c r="B28" s="512"/>
      <c r="C28" s="512"/>
      <c r="D28" s="512"/>
      <c r="E28" s="512"/>
      <c r="F28" s="512"/>
    </row>
    <row r="29" spans="1:34" ht="15.75" customHeight="1" x14ac:dyDescent="0.25">
      <c r="B29" s="512"/>
      <c r="C29" s="512"/>
      <c r="D29" s="512"/>
      <c r="E29" s="512"/>
      <c r="F29" s="512"/>
    </row>
    <row r="30" spans="1:34" ht="15.75" customHeight="1" x14ac:dyDescent="0.25">
      <c r="B30" s="771" t="s">
        <v>629</v>
      </c>
      <c r="C30" s="771"/>
      <c r="D30" s="771"/>
      <c r="E30" s="771"/>
      <c r="F30" s="771"/>
      <c r="G30" s="771"/>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c r="AE30" s="771"/>
    </row>
    <row r="31" spans="1:34" ht="15.75" customHeight="1" x14ac:dyDescent="0.25">
      <c r="B31" s="771" t="s">
        <v>630</v>
      </c>
      <c r="C31" s="771"/>
      <c r="D31" s="771"/>
      <c r="E31" s="771"/>
      <c r="F31" s="771"/>
      <c r="G31" s="771"/>
      <c r="H31" s="771"/>
      <c r="I31" s="771"/>
      <c r="J31" s="771"/>
      <c r="K31" s="771"/>
      <c r="L31" s="771"/>
      <c r="M31" s="771"/>
      <c r="N31" s="771"/>
      <c r="O31" s="771"/>
      <c r="P31" s="771"/>
      <c r="Q31" s="771"/>
      <c r="R31" s="771"/>
      <c r="S31" s="771"/>
      <c r="T31" s="771"/>
      <c r="U31" s="771"/>
      <c r="V31" s="771"/>
      <c r="W31" s="771"/>
      <c r="X31" s="771"/>
      <c r="Y31" s="771"/>
      <c r="Z31" s="771"/>
      <c r="AA31" s="771"/>
      <c r="AB31" s="771"/>
      <c r="AC31" s="771"/>
      <c r="AD31" s="771"/>
      <c r="AE31" s="771"/>
    </row>
    <row r="32" spans="1:34" ht="15.75" customHeight="1" x14ac:dyDescent="0.25">
      <c r="B32" s="512"/>
      <c r="C32" s="512"/>
      <c r="D32" s="512"/>
      <c r="E32" s="512"/>
      <c r="F32" s="512"/>
    </row>
    <row r="33" spans="1:34" s="512" customFormat="1" ht="14.25" customHeight="1" x14ac:dyDescent="0.25"/>
    <row r="34" spans="1:34" s="512" customFormat="1" ht="14.25" customHeight="1" x14ac:dyDescent="0.25"/>
    <row r="35" spans="1:34" s="512" customFormat="1" ht="14.25" customHeight="1" x14ac:dyDescent="0.25"/>
    <row r="36" spans="1:34" s="512" customFormat="1" ht="9.75" customHeight="1" x14ac:dyDescent="0.25"/>
    <row r="37" spans="1:34" s="512" customFormat="1" ht="14.25" customHeight="1" x14ac:dyDescent="0.25">
      <c r="B37" s="517"/>
      <c r="E37" s="518"/>
      <c r="F37" s="519"/>
      <c r="T37" s="520" t="s">
        <v>696</v>
      </c>
      <c r="U37" s="521" t="str">
        <f>$T$13</f>
        <v>ENTER PROJECT NUMBER (7511-XXXX)</v>
      </c>
    </row>
    <row r="38" spans="1:34" s="512" customFormat="1" ht="7.5" customHeight="1" x14ac:dyDescent="0.25">
      <c r="A38" s="516"/>
      <c r="B38" s="517"/>
      <c r="C38" s="522"/>
      <c r="D38" s="522"/>
      <c r="E38" s="518"/>
      <c r="F38" s="519"/>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16"/>
    </row>
    <row r="39" spans="1:34" s="512" customFormat="1" ht="14.25" customHeight="1" x14ac:dyDescent="0.25">
      <c r="B39" s="764" t="str">
        <f>IFERROR("Customer Name: ","Customer Name: "&amp;'Pre-approval Application'!T15:X15&amp;" "&amp;'Pre-approval Application'!Z15:AD15)</f>
        <v xml:space="preserve">Customer Name: </v>
      </c>
      <c r="C39" s="764"/>
      <c r="D39" s="764"/>
      <c r="E39" s="764"/>
      <c r="F39" s="764"/>
      <c r="G39" s="764"/>
      <c r="H39" s="764"/>
      <c r="I39" s="764"/>
      <c r="J39" s="764"/>
      <c r="K39" s="764"/>
      <c r="L39" s="764"/>
      <c r="M39" s="764"/>
      <c r="N39" s="764"/>
      <c r="O39" s="764"/>
      <c r="P39" s="764" t="s">
        <v>700</v>
      </c>
      <c r="Q39" s="764"/>
      <c r="R39" s="764"/>
      <c r="S39" s="764"/>
      <c r="T39" s="764"/>
      <c r="U39" s="764"/>
      <c r="V39" s="764"/>
      <c r="W39" s="764"/>
      <c r="X39" s="764"/>
      <c r="Y39" s="764"/>
      <c r="Z39" s="764"/>
      <c r="AA39" s="764"/>
      <c r="AB39" s="764"/>
      <c r="AC39" s="764"/>
      <c r="AD39" s="764"/>
      <c r="AE39" s="764"/>
    </row>
    <row r="40" spans="1:34" s="512" customFormat="1" ht="7.5" customHeight="1" x14ac:dyDescent="0.25">
      <c r="B40" s="517"/>
      <c r="C40" s="522"/>
      <c r="D40" s="522"/>
      <c r="E40" s="518"/>
      <c r="F40" s="519"/>
    </row>
    <row r="41" spans="1:34" s="512" customFormat="1" ht="29.25" customHeight="1" x14ac:dyDescent="0.25">
      <c r="B41" s="773" t="s">
        <v>701</v>
      </c>
      <c r="C41" s="773"/>
      <c r="D41" s="773"/>
      <c r="E41" s="773"/>
      <c r="F41" s="773"/>
      <c r="G41" s="773"/>
      <c r="H41" s="773"/>
      <c r="I41" s="773"/>
      <c r="J41" s="773"/>
      <c r="K41" s="773"/>
      <c r="L41" s="773"/>
      <c r="M41" s="773"/>
      <c r="N41" s="773"/>
      <c r="O41" s="773"/>
      <c r="P41" s="773"/>
      <c r="Q41" s="773"/>
      <c r="R41" s="773"/>
      <c r="S41" s="773"/>
      <c r="T41" s="773"/>
      <c r="U41" s="773"/>
      <c r="V41" s="773"/>
      <c r="W41" s="773"/>
      <c r="X41" s="773"/>
      <c r="Y41" s="773"/>
      <c r="Z41" s="773"/>
      <c r="AA41" s="773"/>
      <c r="AB41" s="773"/>
      <c r="AC41" s="773"/>
      <c r="AD41" s="773"/>
      <c r="AE41" s="773"/>
    </row>
    <row r="42" spans="1:34" s="512" customFormat="1" ht="7.5" customHeight="1" x14ac:dyDescent="0.25">
      <c r="B42" s="517"/>
      <c r="C42" s="522"/>
      <c r="D42" s="522"/>
      <c r="E42" s="518"/>
      <c r="F42" s="519"/>
    </row>
    <row r="43" spans="1:34" s="512" customFormat="1" ht="14.25" customHeight="1" x14ac:dyDescent="0.25">
      <c r="B43" s="765" t="s">
        <v>702</v>
      </c>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row>
    <row r="44" spans="1:34" s="512" customFormat="1" ht="7.5" customHeight="1" x14ac:dyDescent="0.25">
      <c r="B44" s="517"/>
      <c r="C44" s="522"/>
      <c r="D44" s="522"/>
      <c r="E44" s="518"/>
      <c r="F44" s="519"/>
    </row>
    <row r="45" spans="1:34" s="512" customFormat="1" ht="14.25" customHeight="1" x14ac:dyDescent="0.25">
      <c r="B45" s="517" t="s">
        <v>703</v>
      </c>
      <c r="L45" s="512" t="s">
        <v>704</v>
      </c>
      <c r="P45" s="517"/>
      <c r="Q45" s="517"/>
      <c r="R45" s="523"/>
      <c r="S45" s="519"/>
      <c r="U45" s="512" t="s">
        <v>705</v>
      </c>
    </row>
    <row r="46" spans="1:34" s="512" customFormat="1" ht="14.25" customHeight="1" x14ac:dyDescent="0.25">
      <c r="B46" s="517"/>
      <c r="C46" s="524" t="s">
        <v>710</v>
      </c>
      <c r="D46" s="508" t="s">
        <v>708</v>
      </c>
      <c r="E46" s="518"/>
      <c r="F46" s="519"/>
      <c r="L46" s="512">
        <v>1</v>
      </c>
      <c r="O46" s="512">
        <v>2</v>
      </c>
      <c r="R46" s="512">
        <v>3</v>
      </c>
      <c r="U46" s="512">
        <v>4</v>
      </c>
      <c r="X46" s="512" t="s">
        <v>706</v>
      </c>
    </row>
    <row r="47" spans="1:34" s="512" customFormat="1" ht="14.25" customHeight="1" x14ac:dyDescent="0.25">
      <c r="B47" s="517"/>
      <c r="C47" s="524" t="s">
        <v>707</v>
      </c>
      <c r="D47" s="517" t="s">
        <v>709</v>
      </c>
      <c r="E47" s="518"/>
      <c r="F47" s="519"/>
      <c r="L47" s="512">
        <v>1</v>
      </c>
      <c r="O47" s="512">
        <v>2</v>
      </c>
      <c r="R47" s="512">
        <v>3</v>
      </c>
      <c r="U47" s="512">
        <v>4</v>
      </c>
      <c r="X47" s="512" t="s">
        <v>706</v>
      </c>
    </row>
    <row r="48" spans="1:34" s="512" customFormat="1" ht="14.25" customHeight="1" x14ac:dyDescent="0.25">
      <c r="B48" s="517"/>
      <c r="C48" s="524" t="s">
        <v>711</v>
      </c>
      <c r="D48" s="517" t="s">
        <v>712</v>
      </c>
      <c r="E48" s="518"/>
      <c r="F48" s="519"/>
      <c r="L48" s="512">
        <v>1</v>
      </c>
      <c r="O48" s="512">
        <v>2</v>
      </c>
      <c r="R48" s="512">
        <v>3</v>
      </c>
      <c r="U48" s="512">
        <v>4</v>
      </c>
      <c r="X48" s="512" t="s">
        <v>706</v>
      </c>
    </row>
    <row r="49" spans="2:24" s="512" customFormat="1" ht="7.5" customHeight="1" x14ac:dyDescent="0.25">
      <c r="B49" s="517"/>
      <c r="C49" s="522"/>
      <c r="D49" s="522"/>
      <c r="E49" s="518"/>
      <c r="F49" s="519"/>
    </row>
    <row r="50" spans="2:24" s="512" customFormat="1" ht="14.25" customHeight="1" x14ac:dyDescent="0.25">
      <c r="B50" s="517" t="s">
        <v>713</v>
      </c>
      <c r="C50" s="522"/>
      <c r="D50" s="522"/>
      <c r="E50" s="518"/>
      <c r="F50" s="519"/>
    </row>
    <row r="51" spans="2:24" s="512" customFormat="1" ht="14.25" customHeight="1" x14ac:dyDescent="0.25">
      <c r="B51" s="517"/>
      <c r="C51" s="524" t="s">
        <v>710</v>
      </c>
      <c r="D51" s="517" t="s">
        <v>716</v>
      </c>
      <c r="E51" s="518"/>
      <c r="F51" s="519"/>
      <c r="L51" s="512">
        <v>1</v>
      </c>
      <c r="O51" s="512">
        <v>2</v>
      </c>
      <c r="R51" s="512">
        <v>3</v>
      </c>
      <c r="U51" s="512">
        <v>4</v>
      </c>
      <c r="X51" s="512" t="s">
        <v>706</v>
      </c>
    </row>
    <row r="52" spans="2:24" s="512" customFormat="1" ht="15" x14ac:dyDescent="0.25">
      <c r="B52" s="517"/>
      <c r="C52" s="524" t="s">
        <v>707</v>
      </c>
      <c r="D52" s="517" t="s">
        <v>714</v>
      </c>
      <c r="E52" s="518"/>
      <c r="F52" s="519"/>
      <c r="L52" s="512">
        <v>1</v>
      </c>
      <c r="O52" s="512">
        <v>2</v>
      </c>
      <c r="R52" s="512">
        <v>3</v>
      </c>
      <c r="U52" s="512">
        <v>4</v>
      </c>
      <c r="X52" s="512" t="s">
        <v>706</v>
      </c>
    </row>
    <row r="53" spans="2:24" s="512" customFormat="1" ht="14.25" customHeight="1" x14ac:dyDescent="0.25">
      <c r="B53" s="517"/>
      <c r="C53" s="524" t="s">
        <v>711</v>
      </c>
      <c r="D53" s="517" t="s">
        <v>715</v>
      </c>
      <c r="E53" s="518"/>
      <c r="F53" s="519"/>
      <c r="L53" s="512">
        <v>1</v>
      </c>
      <c r="O53" s="512">
        <v>2</v>
      </c>
      <c r="R53" s="512">
        <v>3</v>
      </c>
      <c r="U53" s="512">
        <v>4</v>
      </c>
      <c r="X53" s="512" t="s">
        <v>706</v>
      </c>
    </row>
    <row r="54" spans="2:24" s="512" customFormat="1" ht="7.5" customHeight="1" x14ac:dyDescent="0.25">
      <c r="B54" s="517"/>
      <c r="C54" s="522"/>
      <c r="D54" s="522"/>
      <c r="E54" s="518"/>
      <c r="F54" s="519"/>
    </row>
    <row r="55" spans="2:24" s="512" customFormat="1" ht="14.25" customHeight="1" x14ac:dyDescent="0.25">
      <c r="B55" s="517" t="s">
        <v>717</v>
      </c>
      <c r="C55" s="522"/>
      <c r="D55" s="522"/>
      <c r="E55" s="518"/>
      <c r="F55" s="519"/>
    </row>
    <row r="56" spans="2:24" s="512" customFormat="1" ht="14.25" customHeight="1" x14ac:dyDescent="0.25">
      <c r="B56" s="517"/>
      <c r="C56" s="522"/>
      <c r="D56" s="522"/>
      <c r="E56" s="518"/>
      <c r="F56" s="519"/>
      <c r="L56" s="512">
        <v>1</v>
      </c>
      <c r="O56" s="512">
        <v>2</v>
      </c>
      <c r="R56" s="512">
        <v>3</v>
      </c>
      <c r="U56" s="512">
        <v>4</v>
      </c>
      <c r="X56" s="512" t="s">
        <v>706</v>
      </c>
    </row>
    <row r="57" spans="2:24" s="512" customFormat="1" ht="7.5" customHeight="1" x14ac:dyDescent="0.25">
      <c r="B57" s="517"/>
      <c r="C57" s="522"/>
      <c r="D57" s="522"/>
      <c r="E57" s="518"/>
      <c r="F57" s="519"/>
    </row>
    <row r="58" spans="2:24" s="512" customFormat="1" ht="14.25" customHeight="1" x14ac:dyDescent="0.25">
      <c r="B58" s="517" t="s">
        <v>718</v>
      </c>
      <c r="C58" s="522"/>
      <c r="D58" s="522"/>
      <c r="E58" s="518"/>
      <c r="F58" s="519"/>
    </row>
    <row r="59" spans="2:24" s="512" customFormat="1" ht="14.25" customHeight="1" x14ac:dyDescent="0.25">
      <c r="B59" s="517"/>
      <c r="C59" s="522"/>
      <c r="D59" s="522"/>
      <c r="E59" s="518"/>
      <c r="F59" s="519"/>
      <c r="L59" s="512" t="s">
        <v>722</v>
      </c>
      <c r="R59" s="512" t="s">
        <v>720</v>
      </c>
      <c r="X59" s="512" t="s">
        <v>721</v>
      </c>
    </row>
    <row r="60" spans="2:24" s="512" customFormat="1" ht="7.5" customHeight="1" x14ac:dyDescent="0.25">
      <c r="B60" s="517"/>
      <c r="C60" s="522"/>
      <c r="D60" s="522"/>
      <c r="E60" s="518"/>
      <c r="F60" s="519"/>
    </row>
    <row r="61" spans="2:24" s="512" customFormat="1" ht="14.25" customHeight="1" x14ac:dyDescent="0.25">
      <c r="B61" s="517" t="s">
        <v>719</v>
      </c>
      <c r="C61" s="522"/>
      <c r="D61" s="522"/>
      <c r="E61" s="518"/>
      <c r="F61" s="519"/>
    </row>
    <row r="62" spans="2:24" s="512" customFormat="1" ht="14.25" customHeight="1" x14ac:dyDescent="0.25">
      <c r="B62" s="517"/>
      <c r="C62" s="522"/>
      <c r="D62" s="522"/>
      <c r="E62" s="518"/>
      <c r="F62" s="519"/>
      <c r="L62" s="512" t="s">
        <v>722</v>
      </c>
      <c r="R62" s="512" t="s">
        <v>720</v>
      </c>
      <c r="X62" s="512" t="s">
        <v>721</v>
      </c>
    </row>
    <row r="63" spans="2:24" s="512" customFormat="1" ht="7.5" customHeight="1" x14ac:dyDescent="0.25">
      <c r="B63" s="517"/>
      <c r="C63" s="522"/>
      <c r="D63" s="522"/>
      <c r="E63" s="518"/>
      <c r="F63" s="519"/>
    </row>
    <row r="64" spans="2:24" s="512" customFormat="1" ht="14.25" customHeight="1" x14ac:dyDescent="0.25">
      <c r="B64" s="517" t="s">
        <v>723</v>
      </c>
      <c r="C64" s="522"/>
      <c r="D64" s="522"/>
      <c r="E64" s="518"/>
      <c r="F64" s="519"/>
    </row>
    <row r="65" spans="2:31" s="512" customFormat="1" ht="14.25" customHeight="1" x14ac:dyDescent="0.25">
      <c r="B65" s="517"/>
      <c r="C65" s="524" t="s">
        <v>724</v>
      </c>
      <c r="D65" s="517" t="s">
        <v>725</v>
      </c>
      <c r="E65" s="518"/>
      <c r="F65" s="519"/>
      <c r="G65" s="525" t="s">
        <v>726</v>
      </c>
      <c r="H65" s="508" t="s">
        <v>727</v>
      </c>
      <c r="M65" s="525" t="s">
        <v>728</v>
      </c>
      <c r="N65" s="508" t="s">
        <v>729</v>
      </c>
      <c r="W65" s="525" t="s">
        <v>732</v>
      </c>
      <c r="X65" s="508" t="s">
        <v>739</v>
      </c>
    </row>
    <row r="66" spans="2:31" s="512" customFormat="1" ht="14.25" customHeight="1" x14ac:dyDescent="0.25">
      <c r="B66" s="517"/>
      <c r="C66" s="524" t="s">
        <v>730</v>
      </c>
      <c r="D66" s="517" t="s">
        <v>731</v>
      </c>
      <c r="E66" s="518"/>
      <c r="F66" s="519"/>
      <c r="G66" s="525" t="s">
        <v>732</v>
      </c>
      <c r="H66" s="508" t="s">
        <v>733</v>
      </c>
      <c r="M66" s="525" t="s">
        <v>734</v>
      </c>
      <c r="N66" s="508" t="s">
        <v>735</v>
      </c>
      <c r="W66" s="525" t="s">
        <v>736</v>
      </c>
      <c r="X66" s="508" t="s">
        <v>737</v>
      </c>
    </row>
    <row r="67" spans="2:31" s="512" customFormat="1" ht="14.25" customHeight="1" x14ac:dyDescent="0.25">
      <c r="B67" s="517"/>
      <c r="C67" s="524" t="s">
        <v>738</v>
      </c>
      <c r="D67" s="517" t="s">
        <v>740</v>
      </c>
      <c r="E67" s="518"/>
      <c r="F67" s="519"/>
    </row>
    <row r="68" spans="2:31" s="512" customFormat="1" ht="7.5" customHeight="1" x14ac:dyDescent="0.25">
      <c r="B68" s="517"/>
      <c r="C68" s="522"/>
      <c r="D68" s="522"/>
      <c r="E68" s="518"/>
      <c r="F68" s="519"/>
    </row>
    <row r="69" spans="2:31" s="512" customFormat="1" ht="14.25" customHeight="1" x14ac:dyDescent="0.25">
      <c r="B69" s="517" t="s">
        <v>741</v>
      </c>
      <c r="C69" s="522"/>
      <c r="D69" s="522"/>
      <c r="E69" s="518"/>
      <c r="F69" s="519"/>
    </row>
    <row r="70" spans="2:31" s="512" customFormat="1" ht="21" customHeight="1" x14ac:dyDescent="0.25">
      <c r="B70" s="526"/>
      <c r="C70" s="527"/>
      <c r="D70" s="527"/>
      <c r="E70" s="528"/>
      <c r="F70" s="529"/>
      <c r="G70" s="530"/>
      <c r="H70" s="530"/>
      <c r="I70" s="530"/>
      <c r="J70" s="530"/>
      <c r="K70" s="530"/>
      <c r="L70" s="530"/>
      <c r="M70" s="530"/>
      <c r="N70" s="530"/>
      <c r="O70" s="530"/>
      <c r="P70" s="530"/>
      <c r="Q70" s="530"/>
      <c r="R70" s="530"/>
      <c r="S70" s="530"/>
      <c r="T70" s="530"/>
      <c r="U70" s="530"/>
      <c r="V70" s="530"/>
      <c r="W70" s="530"/>
      <c r="X70" s="530"/>
      <c r="Y70" s="530"/>
      <c r="Z70" s="530"/>
      <c r="AA70" s="530"/>
      <c r="AB70" s="530"/>
      <c r="AC70" s="530"/>
      <c r="AD70" s="530"/>
      <c r="AE70" s="530"/>
    </row>
    <row r="71" spans="2:31" s="512" customFormat="1" ht="21" customHeight="1" x14ac:dyDescent="0.25">
      <c r="B71" s="526"/>
      <c r="C71" s="527"/>
      <c r="D71" s="527"/>
      <c r="E71" s="528"/>
      <c r="F71" s="529"/>
      <c r="G71" s="530"/>
      <c r="H71" s="530"/>
      <c r="I71" s="530"/>
      <c r="J71" s="530"/>
      <c r="K71" s="530"/>
      <c r="L71" s="530"/>
      <c r="M71" s="530"/>
      <c r="N71" s="530"/>
      <c r="O71" s="530"/>
      <c r="P71" s="530"/>
      <c r="Q71" s="530"/>
      <c r="R71" s="530"/>
      <c r="S71" s="530"/>
      <c r="T71" s="530"/>
      <c r="U71" s="530"/>
      <c r="V71" s="530"/>
      <c r="W71" s="530"/>
      <c r="X71" s="530"/>
      <c r="Y71" s="530"/>
      <c r="Z71" s="530"/>
      <c r="AA71" s="530"/>
      <c r="AB71" s="530"/>
      <c r="AC71" s="530"/>
      <c r="AD71" s="530"/>
      <c r="AE71" s="530"/>
    </row>
    <row r="72" spans="2:31" s="512" customFormat="1" ht="7.5" customHeight="1" x14ac:dyDescent="0.25">
      <c r="B72" s="517"/>
      <c r="C72" s="522"/>
      <c r="D72" s="522"/>
      <c r="E72" s="518"/>
      <c r="F72" s="519"/>
    </row>
    <row r="73" spans="2:31" s="512" customFormat="1" ht="15" x14ac:dyDescent="0.25">
      <c r="B73" s="517" t="s">
        <v>742</v>
      </c>
      <c r="C73" s="522"/>
      <c r="D73" s="522"/>
      <c r="E73" s="518"/>
      <c r="F73" s="519"/>
    </row>
    <row r="74" spans="2:31" s="512" customFormat="1" ht="15" x14ac:dyDescent="0.25">
      <c r="B74" s="517"/>
      <c r="C74" s="522"/>
      <c r="D74" s="522"/>
      <c r="E74" s="518"/>
      <c r="F74" s="519"/>
      <c r="L74" s="512" t="s">
        <v>743</v>
      </c>
      <c r="U74" s="512" t="s">
        <v>745</v>
      </c>
    </row>
    <row r="75" spans="2:31" s="512" customFormat="1" ht="15" x14ac:dyDescent="0.25">
      <c r="B75" s="517"/>
      <c r="C75" s="522"/>
      <c r="D75" s="522"/>
      <c r="E75" s="518"/>
      <c r="F75" s="519"/>
      <c r="L75" s="512">
        <v>1</v>
      </c>
      <c r="O75" s="512">
        <v>2</v>
      </c>
      <c r="R75" s="512">
        <v>3</v>
      </c>
      <c r="U75" s="512">
        <v>4</v>
      </c>
      <c r="X75" s="512" t="s">
        <v>744</v>
      </c>
    </row>
    <row r="76" spans="2:31" s="512" customFormat="1" ht="7.5" customHeight="1" x14ac:dyDescent="0.25">
      <c r="B76" s="517"/>
      <c r="C76" s="522"/>
      <c r="D76" s="522"/>
      <c r="E76" s="518"/>
      <c r="F76" s="519"/>
    </row>
    <row r="77" spans="2:31" s="512" customFormat="1" ht="15" x14ac:dyDescent="0.25">
      <c r="B77" s="773" t="s">
        <v>746</v>
      </c>
      <c r="C77" s="773"/>
      <c r="D77" s="773"/>
      <c r="E77" s="773"/>
      <c r="F77" s="773"/>
      <c r="G77" s="773"/>
      <c r="H77" s="773"/>
      <c r="I77" s="773"/>
      <c r="J77" s="773"/>
      <c r="K77" s="773"/>
      <c r="L77" s="773"/>
      <c r="M77" s="773"/>
      <c r="N77" s="773"/>
      <c r="O77" s="773"/>
      <c r="P77" s="773"/>
      <c r="Q77" s="773"/>
      <c r="R77" s="773"/>
      <c r="S77" s="773"/>
      <c r="T77" s="773"/>
      <c r="U77" s="773"/>
      <c r="V77" s="773"/>
      <c r="W77" s="773"/>
      <c r="X77" s="773"/>
      <c r="Y77" s="773"/>
      <c r="Z77" s="773"/>
      <c r="AA77" s="773"/>
      <c r="AB77" s="773"/>
      <c r="AC77" s="773"/>
      <c r="AD77" s="773"/>
      <c r="AE77" s="773"/>
    </row>
    <row r="78" spans="2:31" s="512" customFormat="1" ht="14.25" customHeight="1" x14ac:dyDescent="0.25">
      <c r="B78" s="517"/>
      <c r="C78" s="522"/>
      <c r="D78" s="527"/>
      <c r="E78" s="528"/>
      <c r="F78" s="763" t="s">
        <v>747</v>
      </c>
      <c r="G78" s="763"/>
      <c r="H78" s="763"/>
      <c r="I78" s="763"/>
      <c r="J78" s="763"/>
      <c r="K78" s="763"/>
      <c r="L78" s="763"/>
      <c r="M78" s="763"/>
      <c r="N78" s="763"/>
      <c r="O78" s="763"/>
      <c r="P78" s="763"/>
      <c r="Q78" s="763"/>
      <c r="R78" s="763"/>
      <c r="S78" s="763"/>
      <c r="T78" s="763"/>
      <c r="U78" s="763"/>
      <c r="V78" s="763"/>
      <c r="W78" s="763"/>
      <c r="X78" s="763"/>
      <c r="Y78" s="763"/>
      <c r="Z78" s="763"/>
      <c r="AA78" s="763"/>
      <c r="AB78" s="763"/>
      <c r="AC78" s="763"/>
      <c r="AD78" s="763"/>
      <c r="AE78" s="763"/>
    </row>
    <row r="79" spans="2:31" s="512" customFormat="1" ht="14.25" customHeight="1" x14ac:dyDescent="0.25">
      <c r="B79" s="517"/>
      <c r="C79" s="522"/>
      <c r="D79" s="527"/>
      <c r="E79" s="528"/>
      <c r="F79" s="768" t="s">
        <v>748</v>
      </c>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row>
    <row r="80" spans="2:31" s="512" customFormat="1" ht="18" customHeight="1" x14ac:dyDescent="0.25">
      <c r="B80" s="517"/>
      <c r="C80" s="522"/>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row>
    <row r="81" spans="2:31" s="512" customFormat="1" ht="14.25" customHeight="1" x14ac:dyDescent="0.25">
      <c r="B81" s="517"/>
      <c r="C81" s="522"/>
      <c r="D81" s="527"/>
      <c r="E81" s="528"/>
      <c r="F81" s="763" t="s">
        <v>749</v>
      </c>
      <c r="G81" s="763"/>
      <c r="H81" s="763"/>
      <c r="I81" s="763"/>
      <c r="J81" s="763"/>
      <c r="K81" s="763"/>
      <c r="L81" s="763"/>
      <c r="M81" s="763"/>
      <c r="N81" s="763"/>
      <c r="O81" s="763"/>
      <c r="P81" s="763"/>
      <c r="Q81" s="763"/>
      <c r="R81" s="763"/>
      <c r="S81" s="763"/>
      <c r="T81" s="763"/>
      <c r="U81" s="763"/>
      <c r="V81" s="763"/>
      <c r="W81" s="763"/>
      <c r="X81" s="763"/>
      <c r="Y81" s="763"/>
      <c r="Z81" s="763"/>
      <c r="AA81" s="763"/>
      <c r="AB81" s="763"/>
      <c r="AC81" s="763"/>
      <c r="AD81" s="763"/>
      <c r="AE81" s="763"/>
    </row>
    <row r="82" spans="2:31" s="512" customFormat="1" ht="7.5" customHeight="1" x14ac:dyDescent="0.25"/>
    <row r="83" spans="2:31" s="512" customFormat="1" ht="14.25" customHeight="1" x14ac:dyDescent="0.25">
      <c r="B83" s="512" t="s">
        <v>750</v>
      </c>
    </row>
    <row r="84" spans="2:31" s="512" customFormat="1" ht="21" customHeight="1" x14ac:dyDescent="0.25">
      <c r="E84" s="530"/>
      <c r="F84" s="530"/>
      <c r="G84" s="530"/>
      <c r="H84" s="530"/>
      <c r="I84" s="530"/>
      <c r="J84" s="530"/>
      <c r="K84" s="530"/>
      <c r="L84" s="530"/>
      <c r="M84" s="530"/>
      <c r="N84" s="530"/>
      <c r="O84" s="530"/>
      <c r="P84" s="530"/>
      <c r="Q84" s="530"/>
      <c r="R84" s="530"/>
      <c r="S84" s="530"/>
      <c r="T84" s="530"/>
      <c r="U84" s="530"/>
      <c r="V84" s="530"/>
      <c r="W84" s="530"/>
      <c r="X84" s="530"/>
      <c r="Y84" s="530"/>
      <c r="Z84" s="530"/>
      <c r="AA84" s="530"/>
      <c r="AB84" s="530"/>
      <c r="AC84" s="530"/>
      <c r="AD84" s="530"/>
    </row>
    <row r="85" spans="2:31" s="512" customFormat="1" ht="14.25" customHeight="1" x14ac:dyDescent="0.25">
      <c r="E85" s="531" t="s">
        <v>751</v>
      </c>
      <c r="F85" s="531"/>
      <c r="G85" s="531"/>
      <c r="H85" s="531"/>
      <c r="I85" s="531"/>
      <c r="J85" s="531"/>
      <c r="K85" s="531"/>
      <c r="L85" s="531"/>
      <c r="M85" s="531"/>
      <c r="N85" s="531"/>
      <c r="O85" s="531"/>
      <c r="P85" s="531"/>
      <c r="Q85" s="531"/>
      <c r="R85" s="531"/>
      <c r="S85" s="531"/>
      <c r="T85" s="531"/>
      <c r="U85" s="531"/>
      <c r="V85" s="531"/>
      <c r="W85" s="531"/>
      <c r="X85" s="531"/>
      <c r="Y85" s="531"/>
      <c r="Z85" s="531"/>
      <c r="AA85" s="531"/>
      <c r="AB85" s="531"/>
      <c r="AC85" s="531"/>
      <c r="AD85" s="532" t="s">
        <v>29</v>
      </c>
    </row>
    <row r="86" spans="2:31" s="512" customFormat="1" ht="14.25" hidden="1" customHeight="1" x14ac:dyDescent="0.25"/>
    <row r="87" spans="2:31" s="512" customFormat="1" ht="14.25" hidden="1" customHeight="1" x14ac:dyDescent="0.25"/>
    <row r="88" spans="2:31" s="512" customFormat="1" ht="14.25" hidden="1" customHeight="1" x14ac:dyDescent="0.25"/>
    <row r="89" spans="2:31" s="512" customFormat="1" ht="14.25" hidden="1" customHeight="1" x14ac:dyDescent="0.25"/>
    <row r="90" spans="2:31" s="512" customFormat="1" ht="14.25" hidden="1" customHeight="1" x14ac:dyDescent="0.25"/>
    <row r="91" spans="2:31" s="512" customFormat="1" ht="14.25" hidden="1" customHeight="1" x14ac:dyDescent="0.25"/>
    <row r="92" spans="2:31" s="512" customFormat="1" ht="14.25" hidden="1" customHeight="1" x14ac:dyDescent="0.25"/>
    <row r="93" spans="2:31" s="512" customFormat="1" ht="14.25" hidden="1" customHeight="1" x14ac:dyDescent="0.25"/>
    <row r="94" spans="2:31" s="512" customFormat="1" ht="14.25" hidden="1" customHeight="1" x14ac:dyDescent="0.25"/>
    <row r="95" spans="2:31" ht="14.25" hidden="1" customHeight="1" x14ac:dyDescent="0.25"/>
    <row r="96" spans="2:31" ht="14.25" hidden="1" customHeight="1" x14ac:dyDescent="0.25"/>
    <row r="97" ht="14.25" hidden="1" customHeight="1" x14ac:dyDescent="0.25"/>
  </sheetData>
  <sheetProtection sheet="1" objects="1" scenarios="1" selectLockedCells="1"/>
  <mergeCells count="23">
    <mergeCell ref="B15:AE15"/>
    <mergeCell ref="B6:AE6"/>
    <mergeCell ref="B41:AE41"/>
    <mergeCell ref="B77:AE77"/>
    <mergeCell ref="F78:AE78"/>
    <mergeCell ref="B8:AE8"/>
    <mergeCell ref="B9:AE9"/>
    <mergeCell ref="B10:AE10"/>
    <mergeCell ref="B11:AE11"/>
    <mergeCell ref="B13:S13"/>
    <mergeCell ref="T13:AE13"/>
    <mergeCell ref="B17:AE17"/>
    <mergeCell ref="F81:AE81"/>
    <mergeCell ref="B39:O39"/>
    <mergeCell ref="P39:AE39"/>
    <mergeCell ref="B43:AE43"/>
    <mergeCell ref="C19:AE19"/>
    <mergeCell ref="B21:AE21"/>
    <mergeCell ref="F79:AE80"/>
    <mergeCell ref="B23:AE23"/>
    <mergeCell ref="B25:AE25"/>
    <mergeCell ref="B30:AE30"/>
    <mergeCell ref="B31:AE31"/>
  </mergeCells>
  <conditionalFormatting sqref="B6">
    <cfRule type="containsText" dxfId="4" priority="5" operator="containsText" text="DATE">
      <formula>NOT(ISERROR(SEARCH("DATE",B6)))</formula>
    </cfRule>
  </conditionalFormatting>
  <conditionalFormatting sqref="B6">
    <cfRule type="containsBlanks" dxfId="3" priority="4">
      <formula>LEN(TRIM(B6))=0</formula>
    </cfRule>
  </conditionalFormatting>
  <conditionalFormatting sqref="T13">
    <cfRule type="containsText" dxfId="2" priority="3" operator="containsText" text="ENTER PROJECT NUMBER">
      <formula>NOT(ISERROR(SEARCH("ENTER PROJECT NUMBER",T13)))</formula>
    </cfRule>
  </conditionalFormatting>
  <conditionalFormatting sqref="C19">
    <cfRule type="containsBlanks" dxfId="1" priority="1">
      <formula>LEN(TRIM(C19))=0</formula>
    </cfRule>
    <cfRule type="containsText" dxfId="0" priority="2" operator="containsText" text="ENTER FINAL INCENTIVE AMOUNT">
      <formula>NOT(ISERROR(SEARCH("ENTER FINAL INCENTIVE AMOUNT",C19)))</formula>
    </cfRule>
  </conditionalFormatting>
  <pageMargins left="0.7" right="0.7" top="0.75" bottom="0.75" header="0.3" footer="0.3"/>
  <pageSetup orientation="portrait" horizontalDpi="1200" verticalDpi="1200" r:id="rId1"/>
  <headerFooter differentFirst="1">
    <oddHeader>&amp;C&amp;"-,Bold"&amp;12Business Energy Rebates
Customer Satsifaction Survey</oddHeader>
    <oddFooter>&amp;L&amp;K01+022855-MY-DCSEU (855-693-2738)&amp;C&amp;K01+02280 M Street, SE, Suite 310
Washington, DC 20003&amp;R&amp;K01+022www.DCSEU.com</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0.499984740745262"/>
  </sheetPr>
  <dimension ref="B2:AO209"/>
  <sheetViews>
    <sheetView workbookViewId="0">
      <selection activeCell="G41" sqref="G41"/>
    </sheetView>
  </sheetViews>
  <sheetFormatPr defaultRowHeight="15" x14ac:dyDescent="0.25"/>
  <cols>
    <col min="1" max="1" width="9.140625" style="490"/>
    <col min="2" max="2" width="16.5703125" style="490" customWidth="1"/>
    <col min="3" max="3" width="19.42578125" style="490" customWidth="1"/>
    <col min="4" max="4" width="28.42578125" style="490" customWidth="1"/>
    <col min="5" max="5" width="29.7109375" style="490" customWidth="1"/>
    <col min="6" max="6" width="50.28515625" style="490" customWidth="1"/>
    <col min="7" max="7" width="19.7109375" style="490" customWidth="1"/>
    <col min="8" max="8" width="17.28515625" style="490" customWidth="1"/>
    <col min="9" max="9" width="16.7109375" style="490" bestFit="1" customWidth="1"/>
    <col min="10" max="10" width="16.7109375" style="490" customWidth="1"/>
    <col min="11" max="11" width="9.140625" style="490"/>
    <col min="12" max="12" width="26.7109375" style="490" bestFit="1" customWidth="1"/>
    <col min="13" max="13" width="25.5703125" style="490" bestFit="1" customWidth="1"/>
    <col min="14" max="14" width="20" style="490" bestFit="1" customWidth="1"/>
    <col min="15" max="15" width="13.85546875" style="490" bestFit="1" customWidth="1"/>
    <col min="16" max="16384" width="9.140625" style="490"/>
  </cols>
  <sheetData>
    <row r="2" spans="2:41" x14ac:dyDescent="0.25">
      <c r="B2" s="490" t="s">
        <v>426</v>
      </c>
    </row>
    <row r="3" spans="2:41" x14ac:dyDescent="0.25">
      <c r="B3" s="490" t="s">
        <v>145</v>
      </c>
      <c r="C3" s="490" t="s">
        <v>146</v>
      </c>
      <c r="D3" s="490" t="s">
        <v>147</v>
      </c>
      <c r="E3" s="490" t="s">
        <v>148</v>
      </c>
      <c r="F3" s="490" t="s">
        <v>149</v>
      </c>
      <c r="G3" s="490" t="s">
        <v>150</v>
      </c>
      <c r="H3" s="490" t="s">
        <v>151</v>
      </c>
      <c r="I3" s="490" t="s">
        <v>152</v>
      </c>
      <c r="K3" s="490" t="s">
        <v>153</v>
      </c>
      <c r="L3" s="490" t="s">
        <v>154</v>
      </c>
      <c r="M3" s="490" t="s">
        <v>155</v>
      </c>
      <c r="N3" s="490" t="s">
        <v>156</v>
      </c>
      <c r="O3" s="490" t="s">
        <v>157</v>
      </c>
      <c r="P3" s="490" t="s">
        <v>158</v>
      </c>
      <c r="Q3" s="490" t="s">
        <v>159</v>
      </c>
      <c r="R3" s="490" t="s">
        <v>160</v>
      </c>
      <c r="S3" s="490" t="s">
        <v>161</v>
      </c>
      <c r="T3" s="490" t="s">
        <v>162</v>
      </c>
      <c r="U3" s="490" t="s">
        <v>163</v>
      </c>
      <c r="V3" s="490" t="s">
        <v>164</v>
      </c>
      <c r="W3" s="490" t="s">
        <v>165</v>
      </c>
      <c r="X3" s="490" t="s">
        <v>166</v>
      </c>
      <c r="Y3" s="490" t="s">
        <v>167</v>
      </c>
      <c r="Z3" s="490" t="s">
        <v>168</v>
      </c>
    </row>
    <row r="4" spans="2:41" x14ac:dyDescent="0.25">
      <c r="B4" s="490" t="s">
        <v>144</v>
      </c>
      <c r="C4" s="490" t="s">
        <v>169</v>
      </c>
      <c r="D4" s="490" t="s">
        <v>170</v>
      </c>
      <c r="E4" s="490" t="s">
        <v>171</v>
      </c>
      <c r="F4" s="490" t="s">
        <v>172</v>
      </c>
      <c r="G4" s="490" t="s">
        <v>173</v>
      </c>
      <c r="H4" s="490" t="s">
        <v>174</v>
      </c>
      <c r="I4" s="490" t="s">
        <v>175</v>
      </c>
      <c r="K4" s="490" t="s">
        <v>176</v>
      </c>
      <c r="L4" s="490" t="s">
        <v>177</v>
      </c>
      <c r="M4" s="490" t="s">
        <v>178</v>
      </c>
      <c r="N4" s="490" t="s">
        <v>179</v>
      </c>
      <c r="O4" s="490" t="s">
        <v>180</v>
      </c>
      <c r="P4" s="490" t="s">
        <v>181</v>
      </c>
      <c r="Q4" s="490" t="s">
        <v>182</v>
      </c>
      <c r="R4" s="490" t="s">
        <v>183</v>
      </c>
      <c r="S4" s="490" t="s">
        <v>184</v>
      </c>
      <c r="T4" s="490" t="s">
        <v>185</v>
      </c>
      <c r="U4" s="490" t="s">
        <v>342</v>
      </c>
      <c r="V4" s="490" t="s">
        <v>186</v>
      </c>
      <c r="W4" s="490" t="s">
        <v>187</v>
      </c>
      <c r="X4" s="490" t="s">
        <v>188</v>
      </c>
      <c r="Y4" s="490" t="s">
        <v>189</v>
      </c>
      <c r="Z4" s="490" t="s">
        <v>190</v>
      </c>
      <c r="AA4" s="490" t="s">
        <v>191</v>
      </c>
      <c r="AB4" s="490" t="s">
        <v>192</v>
      </c>
      <c r="AC4" s="490" t="s">
        <v>193</v>
      </c>
      <c r="AD4" s="490" t="s">
        <v>194</v>
      </c>
      <c r="AE4" s="490" t="s">
        <v>195</v>
      </c>
      <c r="AF4" s="490" t="s">
        <v>196</v>
      </c>
      <c r="AG4" s="490" t="s">
        <v>197</v>
      </c>
      <c r="AH4" s="490" t="s">
        <v>198</v>
      </c>
      <c r="AI4" s="490" t="s">
        <v>199</v>
      </c>
      <c r="AJ4" s="490" t="s">
        <v>200</v>
      </c>
      <c r="AK4" s="490" t="s">
        <v>201</v>
      </c>
      <c r="AL4" s="490" t="s">
        <v>202</v>
      </c>
      <c r="AM4" s="490" t="s">
        <v>203</v>
      </c>
      <c r="AN4" s="490" t="s">
        <v>204</v>
      </c>
      <c r="AO4" s="490" t="s">
        <v>205</v>
      </c>
    </row>
    <row r="6" spans="2:41" x14ac:dyDescent="0.25">
      <c r="B6" s="490" t="s">
        <v>428</v>
      </c>
    </row>
    <row r="8" spans="2:41" x14ac:dyDescent="0.25">
      <c r="B8" s="490" t="s">
        <v>624</v>
      </c>
      <c r="D8" s="490" t="s">
        <v>625</v>
      </c>
    </row>
    <row r="9" spans="2:41" x14ac:dyDescent="0.25">
      <c r="B9" s="491">
        <f>'Pre-approval Application'!$AI$51</f>
        <v>0</v>
      </c>
      <c r="D9" s="491">
        <f>B9+90</f>
        <v>90</v>
      </c>
    </row>
    <row r="11" spans="2:41" ht="15.75" x14ac:dyDescent="0.25">
      <c r="B11" s="492" t="s">
        <v>659</v>
      </c>
      <c r="F11" s="609" t="s">
        <v>764</v>
      </c>
      <c r="G11" s="603"/>
      <c r="H11" s="603"/>
      <c r="I11" s="603"/>
      <c r="J11" s="603"/>
      <c r="K11" s="603"/>
      <c r="L11" s="603"/>
      <c r="M11" s="603"/>
      <c r="N11" s="612"/>
    </row>
    <row r="12" spans="2:41" s="492" customFormat="1" x14ac:dyDescent="0.25">
      <c r="B12" s="492" t="s">
        <v>33</v>
      </c>
      <c r="C12" s="492" t="s">
        <v>34</v>
      </c>
      <c r="D12" s="492" t="s">
        <v>228</v>
      </c>
      <c r="E12" s="492" t="s">
        <v>660</v>
      </c>
      <c r="F12" s="616" t="s">
        <v>661</v>
      </c>
      <c r="G12" s="620" t="s">
        <v>670</v>
      </c>
      <c r="H12" s="620" t="s">
        <v>669</v>
      </c>
      <c r="I12" s="620" t="s">
        <v>685</v>
      </c>
      <c r="J12" s="620" t="s">
        <v>686</v>
      </c>
      <c r="K12" s="620" t="s">
        <v>667</v>
      </c>
      <c r="L12" s="620" t="s">
        <v>677</v>
      </c>
      <c r="M12" s="620" t="s">
        <v>678</v>
      </c>
      <c r="N12" s="607" t="s">
        <v>690</v>
      </c>
    </row>
    <row r="13" spans="2:41" x14ac:dyDescent="0.25">
      <c r="B13" s="490" t="s">
        <v>145</v>
      </c>
      <c r="C13" s="490" t="s">
        <v>582</v>
      </c>
      <c r="D13" s="490" t="s">
        <v>131</v>
      </c>
      <c r="F13" s="536" t="s">
        <v>663</v>
      </c>
      <c r="G13" s="490">
        <v>64</v>
      </c>
      <c r="H13" s="490">
        <v>150</v>
      </c>
      <c r="I13" s="490">
        <v>3162</v>
      </c>
      <c r="J13" s="490">
        <v>1495</v>
      </c>
      <c r="K13" s="490">
        <v>0.97</v>
      </c>
      <c r="L13" s="490">
        <v>1.133</v>
      </c>
      <c r="M13" s="490">
        <v>1.252</v>
      </c>
      <c r="N13" s="601"/>
    </row>
    <row r="14" spans="2:41" x14ac:dyDescent="0.25">
      <c r="B14" s="490" t="s">
        <v>146</v>
      </c>
      <c r="C14" s="490" t="s">
        <v>582</v>
      </c>
      <c r="D14" s="490" t="s">
        <v>130</v>
      </c>
      <c r="E14" s="490" t="s">
        <v>430</v>
      </c>
      <c r="F14" s="536" t="s">
        <v>662</v>
      </c>
      <c r="G14" s="490">
        <v>49</v>
      </c>
      <c r="H14" s="490">
        <v>150</v>
      </c>
      <c r="I14" s="490">
        <v>3162</v>
      </c>
      <c r="J14" s="490">
        <v>1495</v>
      </c>
      <c r="K14" s="490">
        <v>0.97</v>
      </c>
      <c r="L14" s="490">
        <v>1.133</v>
      </c>
      <c r="M14" s="490">
        <v>1.252</v>
      </c>
      <c r="N14" s="601"/>
    </row>
    <row r="15" spans="2:41" x14ac:dyDescent="0.25">
      <c r="B15" s="490" t="s">
        <v>147</v>
      </c>
      <c r="C15" s="490" t="s">
        <v>582</v>
      </c>
      <c r="D15" s="490" t="s">
        <v>36</v>
      </c>
      <c r="E15" s="490" t="s">
        <v>430</v>
      </c>
      <c r="F15" s="536" t="s">
        <v>662</v>
      </c>
      <c r="G15" s="490">
        <v>72</v>
      </c>
      <c r="H15" s="490">
        <v>150</v>
      </c>
      <c r="I15" s="490">
        <v>3162</v>
      </c>
      <c r="J15" s="490">
        <v>1495</v>
      </c>
      <c r="K15" s="490">
        <v>0.97</v>
      </c>
      <c r="L15" s="490">
        <v>1.133</v>
      </c>
      <c r="M15" s="490">
        <v>1.252</v>
      </c>
      <c r="N15" s="601"/>
    </row>
    <row r="16" spans="2:41" x14ac:dyDescent="0.25">
      <c r="B16" s="490" t="s">
        <v>148</v>
      </c>
      <c r="C16" s="490" t="s">
        <v>582</v>
      </c>
      <c r="D16" s="490" t="s">
        <v>39</v>
      </c>
      <c r="F16" s="536" t="s">
        <v>663</v>
      </c>
      <c r="G16" s="490">
        <v>96</v>
      </c>
      <c r="H16" s="490">
        <v>250</v>
      </c>
      <c r="I16" s="490">
        <v>3162</v>
      </c>
      <c r="J16" s="490">
        <v>1495</v>
      </c>
      <c r="K16" s="490">
        <v>0.97</v>
      </c>
      <c r="L16" s="490">
        <v>1.133</v>
      </c>
      <c r="M16" s="490">
        <v>1.252</v>
      </c>
      <c r="N16" s="601"/>
    </row>
    <row r="17" spans="2:14" x14ac:dyDescent="0.25">
      <c r="B17" s="490" t="s">
        <v>149</v>
      </c>
      <c r="C17" s="490" t="s">
        <v>582</v>
      </c>
      <c r="D17" s="490" t="s">
        <v>37</v>
      </c>
      <c r="E17" s="490" t="s">
        <v>430</v>
      </c>
      <c r="F17" s="536" t="s">
        <v>662</v>
      </c>
      <c r="G17" s="490">
        <v>128</v>
      </c>
      <c r="H17" s="490">
        <v>250</v>
      </c>
      <c r="I17" s="490">
        <v>3162</v>
      </c>
      <c r="J17" s="490">
        <v>1495</v>
      </c>
      <c r="K17" s="490">
        <v>0.97</v>
      </c>
      <c r="L17" s="490">
        <v>1.133</v>
      </c>
      <c r="M17" s="490">
        <v>1.252</v>
      </c>
      <c r="N17" s="601"/>
    </row>
    <row r="18" spans="2:14" x14ac:dyDescent="0.25">
      <c r="B18" s="490" t="s">
        <v>150</v>
      </c>
      <c r="C18" s="490" t="s">
        <v>582</v>
      </c>
      <c r="D18" s="490" t="s">
        <v>38</v>
      </c>
      <c r="F18" s="536" t="s">
        <v>663</v>
      </c>
      <c r="G18" s="490">
        <v>240</v>
      </c>
      <c r="H18" s="490">
        <v>400</v>
      </c>
      <c r="I18" s="490">
        <v>3162</v>
      </c>
      <c r="J18" s="490">
        <v>1495</v>
      </c>
      <c r="K18" s="490">
        <v>0.97</v>
      </c>
      <c r="L18" s="490">
        <v>1.133</v>
      </c>
      <c r="M18" s="490">
        <v>1.252</v>
      </c>
      <c r="N18" s="601"/>
    </row>
    <row r="19" spans="2:14" x14ac:dyDescent="0.25">
      <c r="B19" s="490" t="s">
        <v>151</v>
      </c>
      <c r="C19" s="490" t="s">
        <v>582</v>
      </c>
      <c r="D19" s="490" t="s">
        <v>132</v>
      </c>
      <c r="F19" s="536" t="s">
        <v>663</v>
      </c>
      <c r="G19" s="490">
        <v>360</v>
      </c>
      <c r="H19" s="490">
        <v>400</v>
      </c>
      <c r="I19" s="490">
        <v>3162</v>
      </c>
      <c r="J19" s="490">
        <v>1495</v>
      </c>
      <c r="K19" s="490">
        <v>0.97</v>
      </c>
      <c r="L19" s="490">
        <v>1.133</v>
      </c>
      <c r="M19" s="490">
        <v>1.252</v>
      </c>
      <c r="N19" s="601"/>
    </row>
    <row r="20" spans="2:14" x14ac:dyDescent="0.25">
      <c r="B20" s="490" t="s">
        <v>152</v>
      </c>
      <c r="C20" s="490" t="s">
        <v>582</v>
      </c>
      <c r="D20" s="490" t="s">
        <v>133</v>
      </c>
      <c r="E20" s="490" t="s">
        <v>430</v>
      </c>
      <c r="F20" s="536" t="s">
        <v>662</v>
      </c>
      <c r="G20" s="490">
        <v>206</v>
      </c>
      <c r="H20" s="490">
        <v>400</v>
      </c>
      <c r="I20" s="490">
        <v>3162</v>
      </c>
      <c r="J20" s="490">
        <v>1495</v>
      </c>
      <c r="K20" s="490">
        <v>0.97</v>
      </c>
      <c r="L20" s="490">
        <v>1.133</v>
      </c>
      <c r="M20" s="490">
        <v>1.252</v>
      </c>
      <c r="N20" s="601"/>
    </row>
    <row r="21" spans="2:14" x14ac:dyDescent="0.25">
      <c r="B21" s="490" t="s">
        <v>153</v>
      </c>
      <c r="C21" s="490" t="s">
        <v>583</v>
      </c>
      <c r="D21" s="490" t="s">
        <v>43</v>
      </c>
      <c r="E21" s="490" t="s">
        <v>431</v>
      </c>
      <c r="F21" s="536" t="s">
        <v>662</v>
      </c>
      <c r="G21" s="600" t="s">
        <v>767</v>
      </c>
      <c r="H21" s="600"/>
      <c r="I21" s="490">
        <v>3162</v>
      </c>
      <c r="J21" s="490">
        <v>1495</v>
      </c>
      <c r="K21" s="490">
        <v>0.97</v>
      </c>
      <c r="L21" s="490">
        <v>1.133</v>
      </c>
      <c r="M21" s="490">
        <v>1.252</v>
      </c>
      <c r="N21" s="601"/>
    </row>
    <row r="22" spans="2:14" x14ac:dyDescent="0.25">
      <c r="B22" s="490" t="s">
        <v>154</v>
      </c>
      <c r="C22" s="490" t="s">
        <v>583</v>
      </c>
      <c r="D22" s="490" t="s">
        <v>42</v>
      </c>
      <c r="F22" s="536" t="s">
        <v>662</v>
      </c>
      <c r="G22" s="599"/>
      <c r="H22" s="599"/>
      <c r="I22" s="490">
        <v>3162</v>
      </c>
      <c r="J22" s="490">
        <v>1495</v>
      </c>
      <c r="K22" s="490">
        <v>0.97</v>
      </c>
      <c r="L22" s="490">
        <v>1.133</v>
      </c>
      <c r="M22" s="490">
        <v>1.252</v>
      </c>
      <c r="N22" s="601"/>
    </row>
    <row r="23" spans="2:14" x14ac:dyDescent="0.25">
      <c r="B23" s="490" t="s">
        <v>155</v>
      </c>
      <c r="C23" s="490" t="s">
        <v>583</v>
      </c>
      <c r="D23" s="490" t="s">
        <v>44</v>
      </c>
      <c r="F23" s="536" t="s">
        <v>662</v>
      </c>
      <c r="G23" s="599"/>
      <c r="H23" s="599"/>
      <c r="I23" s="490">
        <v>3162</v>
      </c>
      <c r="J23" s="490">
        <v>1495</v>
      </c>
      <c r="K23" s="490">
        <v>0.97</v>
      </c>
      <c r="L23" s="490">
        <v>1.133</v>
      </c>
      <c r="M23" s="490">
        <v>1.252</v>
      </c>
      <c r="N23" s="601"/>
    </row>
    <row r="24" spans="2:14" x14ac:dyDescent="0.25">
      <c r="B24" s="490" t="s">
        <v>156</v>
      </c>
      <c r="C24" s="490" t="s">
        <v>583</v>
      </c>
      <c r="D24" s="490" t="s">
        <v>41</v>
      </c>
      <c r="F24" s="536" t="s">
        <v>662</v>
      </c>
      <c r="G24" s="599"/>
      <c r="H24" s="599"/>
      <c r="I24" s="490">
        <v>3162</v>
      </c>
      <c r="J24" s="490">
        <v>1495</v>
      </c>
      <c r="K24" s="490">
        <v>0.97</v>
      </c>
      <c r="L24" s="490">
        <v>1.133</v>
      </c>
      <c r="M24" s="490">
        <v>1.252</v>
      </c>
      <c r="N24" s="601"/>
    </row>
    <row r="25" spans="2:14" x14ac:dyDescent="0.25">
      <c r="B25" s="490" t="s">
        <v>157</v>
      </c>
      <c r="C25" s="490" t="s">
        <v>584</v>
      </c>
      <c r="D25" s="490" t="s">
        <v>40</v>
      </c>
      <c r="E25" s="490" t="s">
        <v>433</v>
      </c>
      <c r="F25" s="536" t="s">
        <v>663</v>
      </c>
      <c r="G25" s="599"/>
      <c r="H25" s="599"/>
      <c r="I25" s="490">
        <v>3162</v>
      </c>
      <c r="J25" s="490">
        <v>1495</v>
      </c>
      <c r="K25" s="490">
        <v>0.97</v>
      </c>
      <c r="L25" s="490">
        <v>1.133</v>
      </c>
      <c r="M25" s="490">
        <v>1.252</v>
      </c>
      <c r="N25" s="601"/>
    </row>
    <row r="26" spans="2:14" x14ac:dyDescent="0.25">
      <c r="B26" s="490" t="s">
        <v>158</v>
      </c>
      <c r="C26" s="490" t="s">
        <v>584</v>
      </c>
      <c r="D26" s="490" t="s">
        <v>46</v>
      </c>
      <c r="E26" s="490" t="s">
        <v>432</v>
      </c>
      <c r="F26" s="536" t="s">
        <v>663</v>
      </c>
      <c r="G26" s="599"/>
      <c r="H26" s="599"/>
      <c r="I26" s="490">
        <v>3162</v>
      </c>
      <c r="J26" s="490">
        <v>1495</v>
      </c>
      <c r="K26" s="490">
        <v>0.97</v>
      </c>
      <c r="L26" s="490">
        <v>1.133</v>
      </c>
      <c r="M26" s="490">
        <v>1.252</v>
      </c>
      <c r="N26" s="601"/>
    </row>
    <row r="27" spans="2:14" x14ac:dyDescent="0.25">
      <c r="B27" s="490" t="s">
        <v>159</v>
      </c>
      <c r="C27" s="490" t="s">
        <v>584</v>
      </c>
      <c r="D27" s="490" t="s">
        <v>45</v>
      </c>
      <c r="E27" s="490" t="s">
        <v>432</v>
      </c>
      <c r="F27" s="536" t="s">
        <v>663</v>
      </c>
      <c r="G27" s="599"/>
      <c r="H27" s="599"/>
      <c r="I27" s="490">
        <v>3162</v>
      </c>
      <c r="J27" s="490">
        <v>1495</v>
      </c>
      <c r="K27" s="490">
        <v>0.97</v>
      </c>
      <c r="L27" s="490">
        <v>1.133</v>
      </c>
      <c r="M27" s="490">
        <v>1.252</v>
      </c>
      <c r="N27" s="601"/>
    </row>
    <row r="28" spans="2:14" x14ac:dyDescent="0.25">
      <c r="B28" s="490" t="s">
        <v>160</v>
      </c>
      <c r="C28" s="490" t="s">
        <v>584</v>
      </c>
      <c r="D28" s="490" t="s">
        <v>429</v>
      </c>
      <c r="E28" s="490" t="s">
        <v>434</v>
      </c>
      <c r="F28" s="536" t="s">
        <v>663</v>
      </c>
      <c r="G28" s="599"/>
      <c r="H28" s="599"/>
      <c r="I28" s="490">
        <v>3162</v>
      </c>
      <c r="J28" s="490">
        <v>1495</v>
      </c>
      <c r="K28" s="490">
        <v>0.97</v>
      </c>
      <c r="L28" s="490">
        <v>1.133</v>
      </c>
      <c r="M28" s="490">
        <v>1.252</v>
      </c>
      <c r="N28" s="601"/>
    </row>
    <row r="29" spans="2:14" x14ac:dyDescent="0.25">
      <c r="B29" s="490" t="s">
        <v>161</v>
      </c>
      <c r="C29" s="490" t="s">
        <v>639</v>
      </c>
      <c r="D29" s="490" t="s">
        <v>47</v>
      </c>
      <c r="F29" s="536" t="s">
        <v>664</v>
      </c>
      <c r="G29" s="490">
        <v>15</v>
      </c>
      <c r="H29" s="490">
        <v>48</v>
      </c>
      <c r="I29" s="490">
        <v>3162</v>
      </c>
      <c r="J29" s="490">
        <v>1495</v>
      </c>
      <c r="K29" s="490">
        <v>0.95</v>
      </c>
      <c r="L29" s="490">
        <v>1.133</v>
      </c>
      <c r="M29" s="490">
        <v>1.252</v>
      </c>
      <c r="N29" s="601"/>
    </row>
    <row r="30" spans="2:14" x14ac:dyDescent="0.25">
      <c r="B30" s="490" t="s">
        <v>162</v>
      </c>
      <c r="C30" s="490" t="s">
        <v>639</v>
      </c>
      <c r="D30" s="490" t="s">
        <v>48</v>
      </c>
      <c r="F30" s="536" t="s">
        <v>664</v>
      </c>
      <c r="G30" s="600" t="s">
        <v>767</v>
      </c>
      <c r="H30" s="599"/>
      <c r="I30" s="490">
        <v>3162</v>
      </c>
      <c r="J30" s="490">
        <v>1495</v>
      </c>
      <c r="K30" s="490">
        <v>0.95</v>
      </c>
      <c r="L30" s="490">
        <v>1.133</v>
      </c>
      <c r="M30" s="490">
        <v>1.252</v>
      </c>
      <c r="N30" s="601"/>
    </row>
    <row r="31" spans="2:14" x14ac:dyDescent="0.25">
      <c r="B31" s="490" t="s">
        <v>163</v>
      </c>
      <c r="C31" s="490" t="s">
        <v>49</v>
      </c>
      <c r="D31" s="490" t="s">
        <v>50</v>
      </c>
      <c r="F31" s="536"/>
      <c r="N31" s="601"/>
    </row>
    <row r="32" spans="2:14" x14ac:dyDescent="0.25">
      <c r="B32" s="490" t="s">
        <v>164</v>
      </c>
      <c r="C32" s="490" t="s">
        <v>51</v>
      </c>
      <c r="D32" s="490" t="s">
        <v>436</v>
      </c>
      <c r="E32" s="490" t="s">
        <v>435</v>
      </c>
      <c r="F32" s="536" t="s">
        <v>665</v>
      </c>
      <c r="G32" s="599"/>
      <c r="H32" s="599"/>
      <c r="I32" s="490">
        <v>3162</v>
      </c>
      <c r="J32" s="490">
        <v>1495</v>
      </c>
      <c r="K32" s="490">
        <v>0.98</v>
      </c>
      <c r="L32" s="490">
        <v>1.133</v>
      </c>
      <c r="M32" s="490">
        <v>1.252</v>
      </c>
      <c r="N32" s="618">
        <v>456</v>
      </c>
    </row>
    <row r="33" spans="2:14" x14ac:dyDescent="0.25">
      <c r="B33" s="490" t="s">
        <v>165</v>
      </c>
      <c r="C33" s="490" t="s">
        <v>51</v>
      </c>
      <c r="D33" s="490" t="s">
        <v>437</v>
      </c>
      <c r="E33" s="490" t="s">
        <v>435</v>
      </c>
      <c r="F33" s="536" t="s">
        <v>665</v>
      </c>
      <c r="G33" s="599"/>
      <c r="H33" s="599"/>
      <c r="I33" s="490">
        <v>3162</v>
      </c>
      <c r="J33" s="490">
        <v>1495</v>
      </c>
      <c r="K33" s="490">
        <v>0.98</v>
      </c>
      <c r="L33" s="490">
        <v>1.133</v>
      </c>
      <c r="M33" s="490">
        <v>1.252</v>
      </c>
      <c r="N33" s="618">
        <v>294</v>
      </c>
    </row>
    <row r="34" spans="2:14" x14ac:dyDescent="0.25">
      <c r="B34" s="490" t="s">
        <v>166</v>
      </c>
      <c r="C34" s="490" t="s">
        <v>51</v>
      </c>
      <c r="D34" s="490" t="s">
        <v>438</v>
      </c>
      <c r="E34" s="490" t="s">
        <v>439</v>
      </c>
      <c r="F34" s="536" t="s">
        <v>665</v>
      </c>
      <c r="G34" s="599"/>
      <c r="H34" s="599"/>
      <c r="I34" s="490">
        <v>3162</v>
      </c>
      <c r="J34" s="490">
        <v>1495</v>
      </c>
      <c r="K34" s="490">
        <v>0.98</v>
      </c>
      <c r="L34" s="490">
        <v>1.133</v>
      </c>
      <c r="M34" s="490">
        <v>1.252</v>
      </c>
      <c r="N34" s="618">
        <v>173</v>
      </c>
    </row>
    <row r="35" spans="2:14" x14ac:dyDescent="0.25">
      <c r="B35" s="490" t="s">
        <v>167</v>
      </c>
      <c r="C35" s="490" t="s">
        <v>52</v>
      </c>
      <c r="D35" s="490" t="s">
        <v>53</v>
      </c>
      <c r="E35" s="490" t="s">
        <v>439</v>
      </c>
      <c r="F35" s="536" t="s">
        <v>665</v>
      </c>
      <c r="G35" s="599"/>
      <c r="H35" s="599"/>
      <c r="I35" s="490">
        <v>3162</v>
      </c>
      <c r="J35" s="490">
        <v>1495</v>
      </c>
      <c r="K35" s="490">
        <v>0.98</v>
      </c>
      <c r="L35" s="490">
        <v>1.133</v>
      </c>
      <c r="M35" s="490">
        <v>1.252</v>
      </c>
      <c r="N35" s="618">
        <v>350</v>
      </c>
    </row>
    <row r="36" spans="2:14" x14ac:dyDescent="0.25">
      <c r="B36" s="490" t="s">
        <v>168</v>
      </c>
      <c r="C36" s="490" t="s">
        <v>52</v>
      </c>
      <c r="D36" s="490" t="s">
        <v>54</v>
      </c>
      <c r="E36" s="490" t="s">
        <v>440</v>
      </c>
      <c r="F36" s="536" t="s">
        <v>665</v>
      </c>
      <c r="G36" s="599"/>
      <c r="H36" s="599"/>
      <c r="I36" s="490">
        <v>3162</v>
      </c>
      <c r="J36" s="490">
        <v>1495</v>
      </c>
      <c r="K36" s="490">
        <v>0.98</v>
      </c>
      <c r="L36" s="490">
        <v>1.133</v>
      </c>
      <c r="M36" s="490">
        <v>1.252</v>
      </c>
      <c r="N36" s="618">
        <v>73</v>
      </c>
    </row>
    <row r="37" spans="2:14" x14ac:dyDescent="0.25">
      <c r="B37" s="490" t="s">
        <v>144</v>
      </c>
      <c r="C37" s="490" t="s">
        <v>56</v>
      </c>
      <c r="D37" s="490" t="s">
        <v>57</v>
      </c>
      <c r="F37" s="536" t="s">
        <v>666</v>
      </c>
      <c r="G37" s="490">
        <f>AVERAGE(16.7,9.7)</f>
        <v>13.2</v>
      </c>
      <c r="H37" s="490">
        <f>(44.3+46.3)/2</f>
        <v>45.3</v>
      </c>
      <c r="I37" s="490">
        <v>3162</v>
      </c>
      <c r="J37" s="490">
        <v>1495</v>
      </c>
      <c r="K37" s="490">
        <v>0.98</v>
      </c>
      <c r="L37" s="490">
        <v>1.133</v>
      </c>
      <c r="M37" s="490">
        <v>1.252</v>
      </c>
      <c r="N37" s="601"/>
    </row>
    <row r="38" spans="2:14" x14ac:dyDescent="0.25">
      <c r="B38" s="490" t="s">
        <v>169</v>
      </c>
      <c r="C38" s="490" t="s">
        <v>56</v>
      </c>
      <c r="D38" s="490" t="s">
        <v>58</v>
      </c>
      <c r="F38" s="536" t="s">
        <v>666</v>
      </c>
      <c r="G38" s="490">
        <f>AVERAGE(16.7,9.7)</f>
        <v>13.2</v>
      </c>
      <c r="H38" s="490">
        <f>(44.3+46.3)/2</f>
        <v>45.3</v>
      </c>
      <c r="I38" s="490">
        <v>3162</v>
      </c>
      <c r="J38" s="490">
        <v>1495</v>
      </c>
      <c r="K38" s="490">
        <v>0.98</v>
      </c>
      <c r="L38" s="490">
        <v>1.133</v>
      </c>
      <c r="M38" s="490">
        <v>1.252</v>
      </c>
      <c r="N38" s="601"/>
    </row>
    <row r="39" spans="2:14" x14ac:dyDescent="0.25">
      <c r="B39" s="490" t="s">
        <v>170</v>
      </c>
      <c r="C39" s="490" t="s">
        <v>56</v>
      </c>
      <c r="D39" s="490" t="s">
        <v>59</v>
      </c>
      <c r="F39" s="536" t="s">
        <v>666</v>
      </c>
      <c r="G39" s="490">
        <f>AVERAGE(16.7,9.7)</f>
        <v>13.2</v>
      </c>
      <c r="H39" s="490">
        <f>(44.3+46.3)/2</f>
        <v>45.3</v>
      </c>
      <c r="I39" s="490">
        <v>3162</v>
      </c>
      <c r="J39" s="490">
        <v>1495</v>
      </c>
      <c r="K39" s="490">
        <v>0.98</v>
      </c>
      <c r="L39" s="490">
        <v>1.133</v>
      </c>
      <c r="M39" s="490">
        <v>1.252</v>
      </c>
      <c r="N39" s="601"/>
    </row>
    <row r="40" spans="2:14" x14ac:dyDescent="0.25">
      <c r="B40" s="490" t="s">
        <v>171</v>
      </c>
      <c r="C40" s="490" t="s">
        <v>56</v>
      </c>
      <c r="D40" s="490" t="s">
        <v>60</v>
      </c>
      <c r="F40" s="536" t="s">
        <v>666</v>
      </c>
      <c r="G40" s="490">
        <f>AVERAGE(16.7,9.7)</f>
        <v>13.2</v>
      </c>
      <c r="H40" s="490">
        <f>(44.3+46.3)/2</f>
        <v>45.3</v>
      </c>
      <c r="I40" s="490">
        <v>3162</v>
      </c>
      <c r="J40" s="490">
        <v>1495</v>
      </c>
      <c r="K40" s="490">
        <v>0.98</v>
      </c>
      <c r="L40" s="490">
        <v>1.133</v>
      </c>
      <c r="M40" s="490">
        <v>1.252</v>
      </c>
      <c r="N40" s="601"/>
    </row>
    <row r="41" spans="2:14" x14ac:dyDescent="0.25">
      <c r="B41" s="490" t="s">
        <v>172</v>
      </c>
      <c r="C41" s="490" t="s">
        <v>56</v>
      </c>
      <c r="D41" s="490" t="s">
        <v>61</v>
      </c>
      <c r="F41" s="536" t="s">
        <v>666</v>
      </c>
      <c r="G41" s="490">
        <f>0.6*12.1+0.4*8.4</f>
        <v>10.620000000000001</v>
      </c>
      <c r="H41" s="490">
        <f>0.6*43.2+0.4*28.8</f>
        <v>37.440000000000005</v>
      </c>
      <c r="I41" s="490">
        <v>3162</v>
      </c>
      <c r="J41" s="490">
        <v>1495</v>
      </c>
      <c r="K41" s="490">
        <v>0.98</v>
      </c>
      <c r="L41" s="490">
        <v>1.133</v>
      </c>
      <c r="M41" s="490">
        <v>1.252</v>
      </c>
      <c r="N41" s="601"/>
    </row>
    <row r="42" spans="2:14" x14ac:dyDescent="0.25">
      <c r="B42" s="490" t="s">
        <v>173</v>
      </c>
      <c r="C42" s="490" t="s">
        <v>56</v>
      </c>
      <c r="D42" s="490" t="s">
        <v>62</v>
      </c>
      <c r="F42" s="536" t="s">
        <v>666</v>
      </c>
      <c r="G42" s="490">
        <v>3.6</v>
      </c>
      <c r="H42" s="490">
        <v>21.9</v>
      </c>
      <c r="I42" s="490">
        <v>3162</v>
      </c>
      <c r="J42" s="490">
        <v>1495</v>
      </c>
      <c r="K42" s="490">
        <v>0.98</v>
      </c>
      <c r="L42" s="490">
        <v>1.133</v>
      </c>
      <c r="M42" s="490">
        <v>1.252</v>
      </c>
      <c r="N42" s="601"/>
    </row>
    <row r="43" spans="2:14" x14ac:dyDescent="0.25">
      <c r="B43" s="490" t="s">
        <v>174</v>
      </c>
      <c r="C43" s="490" t="s">
        <v>641</v>
      </c>
      <c r="D43" s="490" t="s">
        <v>63</v>
      </c>
      <c r="E43" s="490" t="s">
        <v>443</v>
      </c>
      <c r="F43" s="536" t="s">
        <v>666</v>
      </c>
      <c r="G43" s="490">
        <v>8.3000000000000007</v>
      </c>
      <c r="H43" s="490">
        <v>17.7</v>
      </c>
      <c r="I43" s="490">
        <v>3162</v>
      </c>
      <c r="J43" s="490">
        <v>1495</v>
      </c>
      <c r="K43" s="490">
        <v>0.98</v>
      </c>
      <c r="L43" s="490">
        <v>1.133</v>
      </c>
      <c r="M43" s="490">
        <v>1.252</v>
      </c>
      <c r="N43" s="601"/>
    </row>
    <row r="44" spans="2:14" x14ac:dyDescent="0.25">
      <c r="B44" s="490" t="s">
        <v>175</v>
      </c>
      <c r="C44" s="490" t="s">
        <v>641</v>
      </c>
      <c r="D44" s="490" t="s">
        <v>64</v>
      </c>
      <c r="E44" s="490" t="s">
        <v>444</v>
      </c>
      <c r="F44" s="536" t="s">
        <v>666</v>
      </c>
      <c r="G44" s="490">
        <v>17.600000000000001</v>
      </c>
      <c r="H44" s="490">
        <v>54.3</v>
      </c>
      <c r="I44" s="490">
        <v>3162</v>
      </c>
      <c r="J44" s="490">
        <v>1495</v>
      </c>
      <c r="K44" s="490">
        <v>0.98</v>
      </c>
      <c r="L44" s="490">
        <v>1.133</v>
      </c>
      <c r="M44" s="490">
        <v>1.252</v>
      </c>
      <c r="N44" s="601"/>
    </row>
    <row r="45" spans="2:14" x14ac:dyDescent="0.25">
      <c r="B45" s="490" t="s">
        <v>176</v>
      </c>
      <c r="C45" s="490" t="s">
        <v>641</v>
      </c>
      <c r="D45" s="490" t="s">
        <v>85</v>
      </c>
      <c r="E45" s="490" t="s">
        <v>445</v>
      </c>
      <c r="F45" s="536" t="s">
        <v>666</v>
      </c>
      <c r="G45" s="490">
        <v>12.2</v>
      </c>
      <c r="H45" s="490">
        <v>60.4</v>
      </c>
      <c r="I45" s="490">
        <v>3162</v>
      </c>
      <c r="J45" s="490">
        <v>1495</v>
      </c>
      <c r="K45" s="490">
        <v>0.98</v>
      </c>
      <c r="L45" s="490">
        <v>1.133</v>
      </c>
      <c r="M45" s="490">
        <v>1.252</v>
      </c>
      <c r="N45" s="601"/>
    </row>
    <row r="46" spans="2:14" x14ac:dyDescent="0.25">
      <c r="B46" s="490" t="s">
        <v>177</v>
      </c>
      <c r="C46" s="490" t="s">
        <v>641</v>
      </c>
      <c r="D46" s="490" t="s">
        <v>65</v>
      </c>
      <c r="E46" s="490" t="s">
        <v>446</v>
      </c>
      <c r="F46" s="536" t="s">
        <v>666</v>
      </c>
      <c r="G46" s="490">
        <v>7.1</v>
      </c>
      <c r="H46" s="490">
        <v>36.200000000000003</v>
      </c>
      <c r="I46" s="490">
        <v>3162</v>
      </c>
      <c r="J46" s="490">
        <v>1495</v>
      </c>
      <c r="K46" s="490">
        <v>0.98</v>
      </c>
      <c r="L46" s="490">
        <v>1.133</v>
      </c>
      <c r="M46" s="490">
        <v>1.252</v>
      </c>
      <c r="N46" s="601"/>
    </row>
    <row r="47" spans="2:14" x14ac:dyDescent="0.25">
      <c r="B47" s="490" t="s">
        <v>178</v>
      </c>
      <c r="C47" s="490" t="s">
        <v>641</v>
      </c>
      <c r="D47" s="490" t="s">
        <v>66</v>
      </c>
      <c r="E47" s="490" t="s">
        <v>447</v>
      </c>
      <c r="F47" s="536" t="s">
        <v>666</v>
      </c>
      <c r="G47" s="490">
        <v>7.1</v>
      </c>
      <c r="H47" s="490">
        <v>36.200000000000003</v>
      </c>
      <c r="I47" s="490">
        <v>3162</v>
      </c>
      <c r="J47" s="490">
        <v>1495</v>
      </c>
      <c r="K47" s="490">
        <v>0.98</v>
      </c>
      <c r="L47" s="490">
        <v>1.133</v>
      </c>
      <c r="M47" s="490">
        <v>1.252</v>
      </c>
      <c r="N47" s="601"/>
    </row>
    <row r="48" spans="2:14" x14ac:dyDescent="0.25">
      <c r="B48" s="490" t="s">
        <v>179</v>
      </c>
      <c r="C48" s="490" t="s">
        <v>641</v>
      </c>
      <c r="D48" s="490" t="s">
        <v>68</v>
      </c>
      <c r="E48" s="490" t="s">
        <v>448</v>
      </c>
      <c r="F48" s="536" t="s">
        <v>666</v>
      </c>
      <c r="G48" s="490">
        <v>160.19999999999999</v>
      </c>
      <c r="H48" s="490">
        <v>295</v>
      </c>
      <c r="I48" s="490">
        <v>3162</v>
      </c>
      <c r="J48" s="490">
        <v>1495</v>
      </c>
      <c r="K48" s="490">
        <v>0.98</v>
      </c>
      <c r="L48" s="490">
        <v>1.133</v>
      </c>
      <c r="M48" s="490">
        <v>1.252</v>
      </c>
      <c r="N48" s="601"/>
    </row>
    <row r="49" spans="2:14" x14ac:dyDescent="0.25">
      <c r="B49" s="490" t="s">
        <v>180</v>
      </c>
      <c r="C49" s="490" t="s">
        <v>641</v>
      </c>
      <c r="D49" s="490" t="s">
        <v>343</v>
      </c>
      <c r="E49" s="490" t="s">
        <v>449</v>
      </c>
      <c r="F49" s="536" t="s">
        <v>666</v>
      </c>
      <c r="G49" s="490">
        <v>19.5</v>
      </c>
      <c r="H49" s="490">
        <v>29.1</v>
      </c>
      <c r="I49" s="490">
        <v>3162</v>
      </c>
      <c r="J49" s="490">
        <v>1495</v>
      </c>
      <c r="K49" s="490">
        <v>0.98</v>
      </c>
      <c r="L49" s="490">
        <v>1.133</v>
      </c>
      <c r="M49" s="490">
        <v>1.252</v>
      </c>
      <c r="N49" s="601"/>
    </row>
    <row r="50" spans="2:14" x14ac:dyDescent="0.25">
      <c r="B50" s="490" t="s">
        <v>181</v>
      </c>
      <c r="C50" s="490" t="s">
        <v>585</v>
      </c>
      <c r="D50" s="490" t="s">
        <v>455</v>
      </c>
      <c r="E50" s="490" t="s">
        <v>450</v>
      </c>
      <c r="F50" s="536" t="s">
        <v>666</v>
      </c>
      <c r="G50" s="490">
        <v>44.9</v>
      </c>
      <c r="H50" s="490">
        <v>61</v>
      </c>
      <c r="I50" s="490">
        <v>3162</v>
      </c>
      <c r="J50" s="490">
        <v>1495</v>
      </c>
      <c r="K50" s="490">
        <v>0.98</v>
      </c>
      <c r="L50" s="490">
        <v>1.133</v>
      </c>
      <c r="M50" s="490">
        <v>1.252</v>
      </c>
      <c r="N50" s="601"/>
    </row>
    <row r="51" spans="2:14" x14ac:dyDescent="0.25">
      <c r="B51" s="490" t="s">
        <v>182</v>
      </c>
      <c r="C51" s="490" t="s">
        <v>585</v>
      </c>
      <c r="D51" s="490" t="s">
        <v>456</v>
      </c>
      <c r="E51" s="490" t="s">
        <v>451</v>
      </c>
      <c r="F51" s="536" t="s">
        <v>666</v>
      </c>
      <c r="G51" s="490">
        <v>53.6</v>
      </c>
      <c r="H51" s="490">
        <v>88</v>
      </c>
      <c r="I51" s="490">
        <v>3162</v>
      </c>
      <c r="J51" s="490">
        <v>1495</v>
      </c>
      <c r="K51" s="490">
        <v>0.98</v>
      </c>
      <c r="L51" s="490">
        <v>1.133</v>
      </c>
      <c r="M51" s="490">
        <v>1.252</v>
      </c>
      <c r="N51" s="601"/>
    </row>
    <row r="52" spans="2:14" x14ac:dyDescent="0.25">
      <c r="B52" s="490" t="s">
        <v>183</v>
      </c>
      <c r="C52" s="490" t="s">
        <v>585</v>
      </c>
      <c r="D52" s="490" t="s">
        <v>457</v>
      </c>
      <c r="E52" s="490" t="s">
        <v>452</v>
      </c>
      <c r="F52" s="536" t="s">
        <v>666</v>
      </c>
      <c r="G52" s="490">
        <v>32.200000000000003</v>
      </c>
      <c r="H52" s="490">
        <v>59</v>
      </c>
      <c r="I52" s="490">
        <v>3162</v>
      </c>
      <c r="J52" s="490">
        <v>1495</v>
      </c>
      <c r="K52" s="490">
        <v>0.98</v>
      </c>
      <c r="L52" s="490">
        <v>1.133</v>
      </c>
      <c r="M52" s="490">
        <v>1.252</v>
      </c>
      <c r="N52" s="601"/>
    </row>
    <row r="53" spans="2:14" x14ac:dyDescent="0.25">
      <c r="B53" s="490" t="s">
        <v>184</v>
      </c>
      <c r="C53" s="490" t="s">
        <v>642</v>
      </c>
      <c r="D53" s="490" t="s">
        <v>70</v>
      </c>
      <c r="E53" s="490" t="s">
        <v>453</v>
      </c>
      <c r="F53" s="536" t="s">
        <v>666</v>
      </c>
      <c r="G53" s="490">
        <v>7.6</v>
      </c>
      <c r="H53" s="490">
        <v>15.2</v>
      </c>
      <c r="I53" s="490">
        <v>3162</v>
      </c>
      <c r="J53" s="490">
        <v>1495</v>
      </c>
      <c r="K53" s="490">
        <v>0.98</v>
      </c>
      <c r="L53" s="490">
        <v>1.133</v>
      </c>
      <c r="M53" s="490">
        <v>1.252</v>
      </c>
      <c r="N53" s="601"/>
    </row>
    <row r="54" spans="2:14" x14ac:dyDescent="0.25">
      <c r="B54" s="490" t="s">
        <v>185</v>
      </c>
      <c r="C54" s="490" t="s">
        <v>642</v>
      </c>
      <c r="D54" s="490" t="s">
        <v>71</v>
      </c>
      <c r="E54" s="490" t="s">
        <v>453</v>
      </c>
      <c r="F54" s="536" t="s">
        <v>666</v>
      </c>
      <c r="G54" s="490">
        <v>7.7</v>
      </c>
      <c r="H54" s="490">
        <v>18.7</v>
      </c>
      <c r="I54" s="490">
        <v>3162</v>
      </c>
      <c r="J54" s="490">
        <v>1495</v>
      </c>
      <c r="K54" s="490">
        <v>0.98</v>
      </c>
      <c r="L54" s="490">
        <v>1.133</v>
      </c>
      <c r="M54" s="490">
        <v>1.252</v>
      </c>
      <c r="N54" s="601"/>
    </row>
    <row r="55" spans="2:14" x14ac:dyDescent="0.25">
      <c r="B55" s="490" t="s">
        <v>342</v>
      </c>
      <c r="C55" s="490" t="s">
        <v>642</v>
      </c>
      <c r="D55" s="490" t="s">
        <v>72</v>
      </c>
      <c r="E55" s="490" t="s">
        <v>454</v>
      </c>
      <c r="F55" s="536" t="s">
        <v>666</v>
      </c>
      <c r="G55" s="490">
        <v>7.1</v>
      </c>
      <c r="H55" s="490">
        <v>36.200000000000003</v>
      </c>
      <c r="I55" s="490">
        <v>3162</v>
      </c>
      <c r="J55" s="490">
        <v>1495</v>
      </c>
      <c r="K55" s="490">
        <v>0.98</v>
      </c>
      <c r="L55" s="490">
        <v>1.133</v>
      </c>
      <c r="M55" s="490">
        <v>1.252</v>
      </c>
      <c r="N55" s="601"/>
    </row>
    <row r="56" spans="2:14" x14ac:dyDescent="0.25">
      <c r="B56" s="490" t="s">
        <v>186</v>
      </c>
      <c r="C56" s="490" t="s">
        <v>586</v>
      </c>
      <c r="D56" s="490" t="s">
        <v>75</v>
      </c>
      <c r="E56" s="490" t="s">
        <v>461</v>
      </c>
      <c r="F56" s="536" t="s">
        <v>666</v>
      </c>
      <c r="G56" s="490">
        <v>18.600000000000001</v>
      </c>
      <c r="H56" s="490">
        <v>124.3</v>
      </c>
      <c r="I56" s="490">
        <v>3162</v>
      </c>
      <c r="J56" s="490">
        <v>1495</v>
      </c>
      <c r="K56" s="490">
        <v>0.98</v>
      </c>
      <c r="L56" s="490">
        <v>1.133</v>
      </c>
      <c r="M56" s="490">
        <v>1.252</v>
      </c>
      <c r="N56" s="601"/>
    </row>
    <row r="57" spans="2:14" x14ac:dyDescent="0.25">
      <c r="B57" s="490" t="s">
        <v>187</v>
      </c>
      <c r="C57" s="490" t="s">
        <v>586</v>
      </c>
      <c r="D57" s="490" t="s">
        <v>77</v>
      </c>
      <c r="F57" s="536" t="s">
        <v>666</v>
      </c>
      <c r="G57" s="490">
        <v>52.5</v>
      </c>
      <c r="H57" s="490">
        <v>182.9</v>
      </c>
      <c r="I57" s="490">
        <v>3162</v>
      </c>
      <c r="J57" s="490">
        <v>1495</v>
      </c>
      <c r="K57" s="490">
        <v>0.98</v>
      </c>
      <c r="L57" s="490">
        <v>1.133</v>
      </c>
      <c r="M57" s="490">
        <v>1.252</v>
      </c>
      <c r="N57" s="601"/>
    </row>
    <row r="58" spans="2:14" x14ac:dyDescent="0.25">
      <c r="B58" s="490" t="s">
        <v>188</v>
      </c>
      <c r="C58" s="490" t="s">
        <v>586</v>
      </c>
      <c r="D58" s="490" t="s">
        <v>78</v>
      </c>
      <c r="F58" s="536" t="s">
        <v>666</v>
      </c>
      <c r="G58" s="490">
        <v>116.8</v>
      </c>
      <c r="H58" s="490">
        <v>361.4</v>
      </c>
      <c r="I58" s="490">
        <v>3162</v>
      </c>
      <c r="J58" s="490">
        <v>1495</v>
      </c>
      <c r="K58" s="490">
        <v>0.98</v>
      </c>
      <c r="L58" s="490">
        <v>1.133</v>
      </c>
      <c r="M58" s="490">
        <v>1.252</v>
      </c>
      <c r="N58" s="601"/>
    </row>
    <row r="59" spans="2:14" x14ac:dyDescent="0.25">
      <c r="B59" s="490" t="s">
        <v>189</v>
      </c>
      <c r="C59" s="490" t="s">
        <v>587</v>
      </c>
      <c r="D59" s="490" t="s">
        <v>75</v>
      </c>
      <c r="E59" s="490" t="s">
        <v>462</v>
      </c>
      <c r="F59" s="536" t="s">
        <v>666</v>
      </c>
      <c r="G59" s="490">
        <v>18.600000000000001</v>
      </c>
      <c r="H59" s="490">
        <v>124.3</v>
      </c>
      <c r="I59" s="490">
        <v>3162</v>
      </c>
      <c r="J59" s="490">
        <v>1495</v>
      </c>
      <c r="K59" s="490">
        <v>0.98</v>
      </c>
      <c r="L59" s="490">
        <v>1.133</v>
      </c>
      <c r="M59" s="490">
        <v>1.252</v>
      </c>
      <c r="N59" s="601"/>
    </row>
    <row r="60" spans="2:14" x14ac:dyDescent="0.25">
      <c r="B60" s="490" t="s">
        <v>190</v>
      </c>
      <c r="C60" s="490" t="s">
        <v>587</v>
      </c>
      <c r="D60" s="490" t="s">
        <v>77</v>
      </c>
      <c r="F60" s="536" t="s">
        <v>666</v>
      </c>
      <c r="G60" s="490">
        <v>52.5</v>
      </c>
      <c r="H60" s="490">
        <v>182.9</v>
      </c>
      <c r="I60" s="490">
        <v>3162</v>
      </c>
      <c r="J60" s="490">
        <v>1495</v>
      </c>
      <c r="K60" s="490">
        <v>0.98</v>
      </c>
      <c r="L60" s="490">
        <v>1.133</v>
      </c>
      <c r="M60" s="490">
        <v>1.252</v>
      </c>
      <c r="N60" s="601"/>
    </row>
    <row r="61" spans="2:14" x14ac:dyDescent="0.25">
      <c r="B61" s="490" t="s">
        <v>191</v>
      </c>
      <c r="C61" s="490" t="s">
        <v>587</v>
      </c>
      <c r="D61" s="490" t="s">
        <v>78</v>
      </c>
      <c r="F61" s="536" t="s">
        <v>666</v>
      </c>
      <c r="G61" s="490">
        <v>116.8</v>
      </c>
      <c r="H61" s="490">
        <v>361.4</v>
      </c>
      <c r="I61" s="490">
        <v>3162</v>
      </c>
      <c r="J61" s="490">
        <v>1495</v>
      </c>
      <c r="K61" s="490">
        <v>0.98</v>
      </c>
      <c r="L61" s="490">
        <v>1.133</v>
      </c>
      <c r="M61" s="490">
        <v>1.252</v>
      </c>
      <c r="N61" s="601"/>
    </row>
    <row r="62" spans="2:14" x14ac:dyDescent="0.25">
      <c r="B62" s="490" t="s">
        <v>192</v>
      </c>
      <c r="C62" s="490" t="s">
        <v>76</v>
      </c>
      <c r="D62" s="490" t="s">
        <v>649</v>
      </c>
      <c r="E62" s="490" t="s">
        <v>463</v>
      </c>
      <c r="F62" s="536" t="s">
        <v>666</v>
      </c>
      <c r="G62" s="490">
        <v>18.600000000000001</v>
      </c>
      <c r="H62" s="490">
        <v>124.3</v>
      </c>
      <c r="I62" s="490">
        <v>3162</v>
      </c>
      <c r="J62" s="490">
        <v>1495</v>
      </c>
      <c r="K62" s="490">
        <v>0.98</v>
      </c>
      <c r="L62" s="490">
        <v>1.133</v>
      </c>
      <c r="M62" s="490">
        <v>1.252</v>
      </c>
      <c r="N62" s="601"/>
    </row>
    <row r="63" spans="2:14" x14ac:dyDescent="0.25">
      <c r="B63" s="490" t="s">
        <v>193</v>
      </c>
      <c r="C63" s="490" t="s">
        <v>76</v>
      </c>
      <c r="D63" s="490" t="s">
        <v>650</v>
      </c>
      <c r="F63" s="536" t="s">
        <v>666</v>
      </c>
      <c r="G63" s="490">
        <v>52.5</v>
      </c>
      <c r="H63" s="490">
        <v>182.9</v>
      </c>
      <c r="I63" s="490">
        <v>3162</v>
      </c>
      <c r="J63" s="490">
        <v>1495</v>
      </c>
      <c r="K63" s="490">
        <v>0.98</v>
      </c>
      <c r="L63" s="490">
        <v>1.133</v>
      </c>
      <c r="M63" s="490">
        <v>1.252</v>
      </c>
      <c r="N63" s="601"/>
    </row>
    <row r="64" spans="2:14" x14ac:dyDescent="0.25">
      <c r="B64" s="490" t="s">
        <v>194</v>
      </c>
      <c r="C64" s="490" t="s">
        <v>76</v>
      </c>
      <c r="D64" s="490" t="s">
        <v>651</v>
      </c>
      <c r="F64" s="536" t="s">
        <v>666</v>
      </c>
      <c r="G64" s="490">
        <v>116.8</v>
      </c>
      <c r="H64" s="490">
        <v>361.4</v>
      </c>
      <c r="I64" s="490">
        <v>3162</v>
      </c>
      <c r="J64" s="490">
        <v>1495</v>
      </c>
      <c r="K64" s="490">
        <v>0.98</v>
      </c>
      <c r="L64" s="490">
        <v>1.133</v>
      </c>
      <c r="M64" s="490">
        <v>1.252</v>
      </c>
      <c r="N64" s="601"/>
    </row>
    <row r="65" spans="2:14" x14ac:dyDescent="0.25">
      <c r="B65" s="490" t="s">
        <v>195</v>
      </c>
      <c r="C65" s="490" t="s">
        <v>643</v>
      </c>
      <c r="D65" s="490" t="s">
        <v>75</v>
      </c>
      <c r="E65" s="490" t="s">
        <v>464</v>
      </c>
      <c r="F65" s="536" t="s">
        <v>666</v>
      </c>
      <c r="G65" s="490">
        <v>18.600000000000001</v>
      </c>
      <c r="H65" s="490">
        <v>124.3</v>
      </c>
      <c r="I65" s="490">
        <v>3162</v>
      </c>
      <c r="J65" s="490">
        <v>1495</v>
      </c>
      <c r="K65" s="490">
        <v>0.98</v>
      </c>
      <c r="L65" s="490">
        <v>1.133</v>
      </c>
      <c r="M65" s="490">
        <v>1.252</v>
      </c>
      <c r="N65" s="601"/>
    </row>
    <row r="66" spans="2:14" x14ac:dyDescent="0.25">
      <c r="B66" s="490" t="s">
        <v>196</v>
      </c>
      <c r="C66" s="490" t="s">
        <v>643</v>
      </c>
      <c r="D66" s="490" t="s">
        <v>77</v>
      </c>
      <c r="F66" s="536" t="s">
        <v>666</v>
      </c>
      <c r="G66" s="490">
        <v>52.5</v>
      </c>
      <c r="H66" s="490">
        <v>182.9</v>
      </c>
      <c r="I66" s="490">
        <v>3162</v>
      </c>
      <c r="J66" s="490">
        <v>1495</v>
      </c>
      <c r="K66" s="490">
        <v>0.98</v>
      </c>
      <c r="L66" s="490">
        <v>1.133</v>
      </c>
      <c r="M66" s="490">
        <v>1.252</v>
      </c>
      <c r="N66" s="601"/>
    </row>
    <row r="67" spans="2:14" x14ac:dyDescent="0.25">
      <c r="B67" s="490" t="s">
        <v>197</v>
      </c>
      <c r="C67" s="490" t="s">
        <v>643</v>
      </c>
      <c r="D67" s="490" t="s">
        <v>78</v>
      </c>
      <c r="F67" s="536" t="s">
        <v>666</v>
      </c>
      <c r="G67" s="490">
        <v>116.8</v>
      </c>
      <c r="H67" s="490">
        <v>361.4</v>
      </c>
      <c r="I67" s="490">
        <v>3162</v>
      </c>
      <c r="J67" s="490">
        <v>1495</v>
      </c>
      <c r="K67" s="490">
        <v>0.98</v>
      </c>
      <c r="L67" s="490">
        <v>1.133</v>
      </c>
      <c r="M67" s="490">
        <v>1.252</v>
      </c>
      <c r="N67" s="601"/>
    </row>
    <row r="68" spans="2:14" x14ac:dyDescent="0.25">
      <c r="B68" s="490" t="s">
        <v>198</v>
      </c>
      <c r="C68" s="490" t="s">
        <v>74</v>
      </c>
      <c r="D68" s="490" t="s">
        <v>79</v>
      </c>
      <c r="E68" s="490" t="s">
        <v>465</v>
      </c>
      <c r="F68" s="536" t="s">
        <v>666</v>
      </c>
      <c r="G68" s="490">
        <v>13.9</v>
      </c>
      <c r="H68" s="490">
        <v>54.3</v>
      </c>
      <c r="I68" s="490">
        <v>3162</v>
      </c>
      <c r="J68" s="490">
        <v>1495</v>
      </c>
      <c r="K68" s="490">
        <v>0.98</v>
      </c>
      <c r="L68" s="490">
        <v>1.133</v>
      </c>
      <c r="M68" s="490">
        <v>1.252</v>
      </c>
      <c r="N68" s="601"/>
    </row>
    <row r="69" spans="2:14" x14ac:dyDescent="0.25">
      <c r="B69" s="490" t="s">
        <v>199</v>
      </c>
      <c r="C69" s="490" t="s">
        <v>74</v>
      </c>
      <c r="D69" s="490" t="s">
        <v>80</v>
      </c>
      <c r="F69" s="536" t="s">
        <v>666</v>
      </c>
      <c r="G69" s="490">
        <v>41</v>
      </c>
      <c r="H69" s="490">
        <v>78</v>
      </c>
      <c r="I69" s="490">
        <v>3162</v>
      </c>
      <c r="J69" s="490">
        <v>1495</v>
      </c>
      <c r="K69" s="490">
        <v>0.98</v>
      </c>
      <c r="L69" s="490">
        <v>1.133</v>
      </c>
      <c r="M69" s="490">
        <v>1.252</v>
      </c>
      <c r="N69" s="601"/>
    </row>
    <row r="70" spans="2:14" x14ac:dyDescent="0.25">
      <c r="B70" s="490" t="s">
        <v>200</v>
      </c>
      <c r="C70" s="490" t="s">
        <v>81</v>
      </c>
      <c r="D70" s="490" t="s">
        <v>82</v>
      </c>
      <c r="E70" s="490" t="s">
        <v>466</v>
      </c>
      <c r="F70" s="536" t="s">
        <v>666</v>
      </c>
      <c r="G70" s="490">
        <v>13</v>
      </c>
      <c r="H70" s="490">
        <v>52.5</v>
      </c>
      <c r="I70" s="490">
        <v>3162</v>
      </c>
      <c r="J70" s="490">
        <v>1495</v>
      </c>
      <c r="K70" s="490">
        <v>0.98</v>
      </c>
      <c r="L70" s="490">
        <v>1.133</v>
      </c>
      <c r="M70" s="490">
        <v>1.252</v>
      </c>
      <c r="N70" s="601"/>
    </row>
    <row r="71" spans="2:14" x14ac:dyDescent="0.25">
      <c r="B71" s="490" t="s">
        <v>201</v>
      </c>
      <c r="C71" s="490" t="s">
        <v>81</v>
      </c>
      <c r="D71" s="490" t="s">
        <v>83</v>
      </c>
      <c r="F71" s="536" t="s">
        <v>666</v>
      </c>
      <c r="G71" s="490">
        <v>32.299999999999997</v>
      </c>
      <c r="H71" s="490">
        <v>108.7</v>
      </c>
      <c r="I71" s="490">
        <v>3162</v>
      </c>
      <c r="J71" s="490">
        <v>1495</v>
      </c>
      <c r="K71" s="490">
        <v>0.98</v>
      </c>
      <c r="L71" s="490">
        <v>1.133</v>
      </c>
      <c r="M71" s="490">
        <v>1.252</v>
      </c>
      <c r="N71" s="601"/>
    </row>
    <row r="72" spans="2:14" x14ac:dyDescent="0.25">
      <c r="B72" s="490" t="s">
        <v>202</v>
      </c>
      <c r="C72" s="490" t="s">
        <v>81</v>
      </c>
      <c r="D72" s="490" t="s">
        <v>84</v>
      </c>
      <c r="F72" s="536" t="s">
        <v>666</v>
      </c>
      <c r="G72" s="490">
        <v>107.5</v>
      </c>
      <c r="H72" s="490">
        <v>205</v>
      </c>
      <c r="I72" s="490">
        <v>3162</v>
      </c>
      <c r="J72" s="490">
        <v>1495</v>
      </c>
      <c r="K72" s="490">
        <v>0.98</v>
      </c>
      <c r="L72" s="490">
        <v>1.133</v>
      </c>
      <c r="M72" s="490">
        <v>1.252</v>
      </c>
      <c r="N72" s="601"/>
    </row>
    <row r="73" spans="2:14" x14ac:dyDescent="0.25">
      <c r="B73" s="490" t="s">
        <v>203</v>
      </c>
      <c r="C73" s="490" t="s">
        <v>81</v>
      </c>
      <c r="D73" s="490" t="s">
        <v>652</v>
      </c>
      <c r="E73" s="490" t="s">
        <v>467</v>
      </c>
      <c r="F73" s="536" t="s">
        <v>666</v>
      </c>
      <c r="G73" s="490">
        <v>13</v>
      </c>
      <c r="H73" s="490">
        <v>52.5</v>
      </c>
      <c r="I73" s="490">
        <v>3162</v>
      </c>
      <c r="J73" s="490">
        <v>1495</v>
      </c>
      <c r="K73" s="490">
        <v>0.98</v>
      </c>
      <c r="L73" s="490">
        <v>1.133</v>
      </c>
      <c r="M73" s="490">
        <v>1.252</v>
      </c>
      <c r="N73" s="601"/>
    </row>
    <row r="74" spans="2:14" x14ac:dyDescent="0.25">
      <c r="B74" s="490" t="s">
        <v>204</v>
      </c>
      <c r="C74" s="490" t="s">
        <v>81</v>
      </c>
      <c r="D74" s="490" t="s">
        <v>653</v>
      </c>
      <c r="F74" s="536" t="s">
        <v>666</v>
      </c>
      <c r="G74" s="490">
        <v>32.299999999999997</v>
      </c>
      <c r="H74" s="490">
        <v>108.7</v>
      </c>
      <c r="I74" s="490">
        <v>3162</v>
      </c>
      <c r="J74" s="490">
        <v>1495</v>
      </c>
      <c r="K74" s="490">
        <v>0.98</v>
      </c>
      <c r="L74" s="490">
        <v>1.133</v>
      </c>
      <c r="M74" s="490">
        <v>1.252</v>
      </c>
      <c r="N74" s="601"/>
    </row>
    <row r="75" spans="2:14" x14ac:dyDescent="0.25">
      <c r="B75" s="490" t="s">
        <v>205</v>
      </c>
      <c r="C75" s="490" t="s">
        <v>81</v>
      </c>
      <c r="D75" s="490" t="s">
        <v>654</v>
      </c>
      <c r="F75" s="536" t="s">
        <v>666</v>
      </c>
      <c r="G75" s="490">
        <v>107.5</v>
      </c>
      <c r="H75" s="490">
        <v>205</v>
      </c>
      <c r="I75" s="490">
        <v>3162</v>
      </c>
      <c r="J75" s="490">
        <v>1495</v>
      </c>
      <c r="K75" s="490">
        <v>0.98</v>
      </c>
      <c r="L75" s="490">
        <v>1.133</v>
      </c>
      <c r="M75" s="490">
        <v>1.252</v>
      </c>
      <c r="N75" s="601"/>
    </row>
    <row r="76" spans="2:14" x14ac:dyDescent="0.25">
      <c r="B76" s="490" t="s">
        <v>348</v>
      </c>
      <c r="C76" s="490" t="s">
        <v>88</v>
      </c>
      <c r="D76" s="490" t="s">
        <v>89</v>
      </c>
      <c r="E76" s="490" t="s">
        <v>475</v>
      </c>
      <c r="F76" s="605"/>
      <c r="G76" s="599"/>
      <c r="H76" s="599"/>
      <c r="I76" s="599"/>
      <c r="J76" s="599"/>
      <c r="K76" s="599"/>
      <c r="L76" s="599"/>
      <c r="M76" s="599"/>
      <c r="N76" s="601"/>
    </row>
    <row r="77" spans="2:14" x14ac:dyDescent="0.25">
      <c r="B77" s="490" t="s">
        <v>349</v>
      </c>
      <c r="C77" s="490" t="s">
        <v>88</v>
      </c>
      <c r="D77" s="490" t="s">
        <v>90</v>
      </c>
      <c r="E77" s="490" t="s">
        <v>476</v>
      </c>
      <c r="F77" s="605"/>
      <c r="G77" s="599"/>
      <c r="H77" s="599"/>
      <c r="I77" s="599"/>
      <c r="J77" s="599"/>
      <c r="K77" s="599"/>
      <c r="L77" s="599"/>
      <c r="M77" s="599"/>
      <c r="N77" s="601"/>
    </row>
    <row r="78" spans="2:14" x14ac:dyDescent="0.25">
      <c r="B78" s="490" t="s">
        <v>350</v>
      </c>
      <c r="C78" s="490" t="s">
        <v>88</v>
      </c>
      <c r="D78" s="490" t="s">
        <v>91</v>
      </c>
      <c r="E78" s="490" t="s">
        <v>477</v>
      </c>
      <c r="F78" s="605"/>
      <c r="G78" s="599"/>
      <c r="H78" s="599"/>
      <c r="I78" s="599"/>
      <c r="J78" s="599"/>
      <c r="K78" s="599"/>
      <c r="L78" s="599"/>
      <c r="M78" s="599"/>
      <c r="N78" s="601"/>
    </row>
    <row r="79" spans="2:14" ht="30" x14ac:dyDescent="0.25">
      <c r="B79" s="490" t="s">
        <v>351</v>
      </c>
      <c r="C79" s="490" t="s">
        <v>88</v>
      </c>
      <c r="D79" s="493" t="s">
        <v>655</v>
      </c>
      <c r="E79" s="490" t="s">
        <v>478</v>
      </c>
      <c r="F79" s="605"/>
      <c r="G79" s="599"/>
      <c r="H79" s="599"/>
      <c r="I79" s="599"/>
      <c r="J79" s="599"/>
      <c r="K79" s="599"/>
      <c r="L79" s="599"/>
      <c r="M79" s="599"/>
      <c r="N79" s="601"/>
    </row>
    <row r="80" spans="2:14" x14ac:dyDescent="0.25">
      <c r="B80" s="490" t="s">
        <v>352</v>
      </c>
      <c r="C80" s="490" t="s">
        <v>30</v>
      </c>
      <c r="D80" s="490" t="s">
        <v>93</v>
      </c>
      <c r="E80" s="490" t="s">
        <v>479</v>
      </c>
      <c r="F80" s="605"/>
      <c r="G80" s="599"/>
      <c r="H80" s="599"/>
      <c r="I80" s="599"/>
      <c r="J80" s="599"/>
      <c r="K80" s="599"/>
      <c r="L80" s="599"/>
      <c r="M80" s="599"/>
      <c r="N80" s="601"/>
    </row>
    <row r="81" spans="2:14" x14ac:dyDescent="0.25">
      <c r="B81" s="490" t="s">
        <v>353</v>
      </c>
      <c r="C81" s="490" t="s">
        <v>591</v>
      </c>
      <c r="D81" s="490" t="s">
        <v>92</v>
      </c>
      <c r="E81" s="490" t="s">
        <v>474</v>
      </c>
      <c r="F81" s="605"/>
      <c r="G81" s="599"/>
      <c r="H81" s="599"/>
      <c r="I81" s="599"/>
      <c r="J81" s="599"/>
      <c r="K81" s="599"/>
      <c r="L81" s="599"/>
      <c r="M81" s="599"/>
      <c r="N81" s="601"/>
    </row>
    <row r="82" spans="2:14" x14ac:dyDescent="0.25">
      <c r="B82" s="490" t="s">
        <v>354</v>
      </c>
      <c r="C82" s="490" t="s">
        <v>592</v>
      </c>
      <c r="D82" s="490" t="s">
        <v>94</v>
      </c>
      <c r="F82" s="605"/>
      <c r="G82" s="599"/>
      <c r="H82" s="599"/>
      <c r="I82" s="599"/>
      <c r="J82" s="599"/>
      <c r="K82" s="599"/>
      <c r="L82" s="599"/>
      <c r="M82" s="599"/>
      <c r="N82" s="601"/>
    </row>
    <row r="83" spans="2:14" x14ac:dyDescent="0.25">
      <c r="B83" s="490" t="s">
        <v>355</v>
      </c>
      <c r="C83" s="490" t="s">
        <v>592</v>
      </c>
      <c r="D83" s="490" t="s">
        <v>95</v>
      </c>
      <c r="F83" s="605"/>
      <c r="G83" s="599"/>
      <c r="H83" s="599"/>
      <c r="I83" s="599"/>
      <c r="J83" s="599"/>
      <c r="K83" s="599"/>
      <c r="L83" s="599"/>
      <c r="M83" s="599"/>
      <c r="N83" s="601"/>
    </row>
    <row r="84" spans="2:14" x14ac:dyDescent="0.25">
      <c r="B84" s="490" t="s">
        <v>356</v>
      </c>
      <c r="C84" s="490" t="s">
        <v>593</v>
      </c>
      <c r="D84" s="490" t="s">
        <v>96</v>
      </c>
      <c r="F84" s="605"/>
      <c r="G84" s="599"/>
      <c r="H84" s="599"/>
      <c r="I84" s="599"/>
      <c r="J84" s="599"/>
      <c r="K84" s="599"/>
      <c r="L84" s="599"/>
      <c r="M84" s="599"/>
      <c r="N84" s="601"/>
    </row>
    <row r="85" spans="2:14" x14ac:dyDescent="0.25">
      <c r="B85" s="490" t="s">
        <v>357</v>
      </c>
      <c r="C85" s="490" t="s">
        <v>593</v>
      </c>
      <c r="D85" s="490" t="s">
        <v>97</v>
      </c>
      <c r="F85" s="605"/>
      <c r="G85" s="599"/>
      <c r="H85" s="599"/>
      <c r="I85" s="599"/>
      <c r="J85" s="599"/>
      <c r="K85" s="599"/>
      <c r="L85" s="599"/>
      <c r="M85" s="599"/>
      <c r="N85" s="601"/>
    </row>
    <row r="86" spans="2:14" x14ac:dyDescent="0.25">
      <c r="B86" s="490" t="s">
        <v>358</v>
      </c>
      <c r="C86" s="490" t="s">
        <v>644</v>
      </c>
      <c r="D86" s="490" t="s">
        <v>100</v>
      </c>
      <c r="E86" s="490" t="s">
        <v>480</v>
      </c>
      <c r="F86" s="605"/>
      <c r="G86" s="599"/>
      <c r="H86" s="599"/>
      <c r="I86" s="599"/>
      <c r="J86" s="599"/>
      <c r="K86" s="599"/>
      <c r="L86" s="599"/>
      <c r="M86" s="599"/>
      <c r="N86" s="601"/>
    </row>
    <row r="87" spans="2:14" x14ac:dyDescent="0.25">
      <c r="B87" s="490" t="s">
        <v>359</v>
      </c>
      <c r="C87" s="490" t="s">
        <v>645</v>
      </c>
      <c r="D87" s="490" t="s">
        <v>101</v>
      </c>
      <c r="E87" s="490" t="s">
        <v>481</v>
      </c>
      <c r="F87" s="605"/>
      <c r="G87" s="599"/>
      <c r="H87" s="599"/>
      <c r="I87" s="599"/>
      <c r="J87" s="599"/>
      <c r="K87" s="599"/>
      <c r="L87" s="599"/>
      <c r="M87" s="599"/>
      <c r="N87" s="601"/>
    </row>
    <row r="88" spans="2:14" x14ac:dyDescent="0.25">
      <c r="B88" s="490" t="s">
        <v>360</v>
      </c>
      <c r="C88" s="490" t="s">
        <v>99</v>
      </c>
      <c r="D88" s="490" t="s">
        <v>98</v>
      </c>
      <c r="F88" s="605"/>
      <c r="G88" s="599"/>
      <c r="H88" s="599"/>
      <c r="I88" s="599"/>
      <c r="J88" s="599"/>
      <c r="K88" s="599"/>
      <c r="L88" s="599"/>
      <c r="M88" s="599"/>
      <c r="N88" s="601"/>
    </row>
    <row r="89" spans="2:14" x14ac:dyDescent="0.25">
      <c r="B89" s="490" t="s">
        <v>206</v>
      </c>
      <c r="C89" s="490" t="s">
        <v>103</v>
      </c>
      <c r="D89" s="490" t="s">
        <v>104</v>
      </c>
      <c r="F89" s="605"/>
      <c r="G89" s="599"/>
      <c r="H89" s="599"/>
      <c r="I89" s="599"/>
      <c r="J89" s="599"/>
      <c r="K89" s="599"/>
      <c r="L89" s="599"/>
      <c r="M89" s="599"/>
      <c r="N89" s="601"/>
    </row>
    <row r="90" spans="2:14" x14ac:dyDescent="0.25">
      <c r="B90" s="490" t="s">
        <v>207</v>
      </c>
      <c r="C90" s="490" t="s">
        <v>103</v>
      </c>
      <c r="D90" s="490" t="s">
        <v>105</v>
      </c>
      <c r="F90" s="605"/>
      <c r="G90" s="599"/>
      <c r="H90" s="599"/>
      <c r="I90" s="599"/>
      <c r="J90" s="599"/>
      <c r="K90" s="599"/>
      <c r="L90" s="599"/>
      <c r="M90" s="599"/>
      <c r="N90" s="601"/>
    </row>
    <row r="91" spans="2:14" x14ac:dyDescent="0.25">
      <c r="B91" s="490" t="s">
        <v>208</v>
      </c>
      <c r="C91" s="490" t="s">
        <v>103</v>
      </c>
      <c r="D91" s="490" t="s">
        <v>106</v>
      </c>
      <c r="F91" s="605"/>
      <c r="G91" s="599"/>
      <c r="H91" s="599"/>
      <c r="I91" s="599"/>
      <c r="J91" s="599"/>
      <c r="K91" s="599"/>
      <c r="L91" s="599"/>
      <c r="M91" s="599"/>
      <c r="N91" s="601"/>
    </row>
    <row r="92" spans="2:14" x14ac:dyDescent="0.25">
      <c r="B92" s="490" t="s">
        <v>209</v>
      </c>
      <c r="C92" s="490" t="s">
        <v>103</v>
      </c>
      <c r="D92" s="490" t="s">
        <v>107</v>
      </c>
      <c r="F92" s="605"/>
      <c r="G92" s="599"/>
      <c r="H92" s="599"/>
      <c r="I92" s="599"/>
      <c r="J92" s="599"/>
      <c r="K92" s="599"/>
      <c r="L92" s="599"/>
      <c r="M92" s="599"/>
      <c r="N92" s="601"/>
    </row>
    <row r="93" spans="2:14" x14ac:dyDescent="0.25">
      <c r="B93" s="490" t="s">
        <v>210</v>
      </c>
      <c r="C93" s="490" t="s">
        <v>103</v>
      </c>
      <c r="D93" s="490" t="s">
        <v>108</v>
      </c>
      <c r="F93" s="605"/>
      <c r="G93" s="599"/>
      <c r="H93" s="599"/>
      <c r="I93" s="599"/>
      <c r="J93" s="599"/>
      <c r="K93" s="599"/>
      <c r="L93" s="599"/>
      <c r="M93" s="599"/>
      <c r="N93" s="601"/>
    </row>
    <row r="94" spans="2:14" x14ac:dyDescent="0.25">
      <c r="B94" s="490" t="s">
        <v>211</v>
      </c>
      <c r="C94" s="490" t="s">
        <v>103</v>
      </c>
      <c r="D94" s="490" t="s">
        <v>109</v>
      </c>
      <c r="F94" s="605"/>
      <c r="G94" s="599"/>
      <c r="H94" s="599"/>
      <c r="I94" s="599"/>
      <c r="J94" s="599"/>
      <c r="K94" s="599"/>
      <c r="L94" s="599"/>
      <c r="M94" s="599"/>
      <c r="N94" s="601"/>
    </row>
    <row r="95" spans="2:14" x14ac:dyDescent="0.25">
      <c r="B95" s="490" t="s">
        <v>212</v>
      </c>
      <c r="C95" s="490" t="s">
        <v>103</v>
      </c>
      <c r="D95" s="490" t="s">
        <v>380</v>
      </c>
      <c r="F95" s="605"/>
      <c r="G95" s="599"/>
      <c r="H95" s="599"/>
      <c r="I95" s="599"/>
      <c r="J95" s="599"/>
      <c r="K95" s="599"/>
      <c r="L95" s="599"/>
      <c r="M95" s="599"/>
      <c r="N95" s="601"/>
    </row>
    <row r="96" spans="2:14" x14ac:dyDescent="0.25">
      <c r="B96" s="490" t="s">
        <v>213</v>
      </c>
      <c r="C96" s="490" t="s">
        <v>110</v>
      </c>
      <c r="D96" s="490" t="s">
        <v>111</v>
      </c>
      <c r="F96" s="605"/>
      <c r="G96" s="599"/>
      <c r="H96" s="599"/>
      <c r="I96" s="599"/>
      <c r="J96" s="599"/>
      <c r="K96" s="599"/>
      <c r="L96" s="599"/>
      <c r="M96" s="599"/>
      <c r="N96" s="601"/>
    </row>
    <row r="97" spans="2:14" x14ac:dyDescent="0.25">
      <c r="B97" s="490" t="s">
        <v>214</v>
      </c>
      <c r="C97" s="490" t="s">
        <v>110</v>
      </c>
      <c r="D97" s="490" t="s">
        <v>112</v>
      </c>
      <c r="F97" s="605"/>
      <c r="G97" s="599"/>
      <c r="H97" s="599"/>
      <c r="I97" s="599"/>
      <c r="J97" s="599"/>
      <c r="K97" s="599"/>
      <c r="L97" s="599"/>
      <c r="M97" s="599"/>
      <c r="N97" s="601"/>
    </row>
    <row r="98" spans="2:14" x14ac:dyDescent="0.25">
      <c r="B98" s="490" t="s">
        <v>215</v>
      </c>
      <c r="C98" s="490" t="s">
        <v>110</v>
      </c>
      <c r="D98" s="490" t="s">
        <v>113</v>
      </c>
      <c r="F98" s="605"/>
      <c r="G98" s="599"/>
      <c r="H98" s="599"/>
      <c r="I98" s="599"/>
      <c r="J98" s="599"/>
      <c r="K98" s="599"/>
      <c r="L98" s="599"/>
      <c r="M98" s="599"/>
      <c r="N98" s="601"/>
    </row>
    <row r="99" spans="2:14" x14ac:dyDescent="0.25">
      <c r="B99" s="490" t="s">
        <v>216</v>
      </c>
      <c r="C99" s="490" t="s">
        <v>110</v>
      </c>
      <c r="D99" s="490" t="s">
        <v>114</v>
      </c>
      <c r="F99" s="605"/>
      <c r="G99" s="599"/>
      <c r="H99" s="599"/>
      <c r="I99" s="599"/>
      <c r="J99" s="599"/>
      <c r="K99" s="599"/>
      <c r="L99" s="599"/>
      <c r="M99" s="599"/>
      <c r="N99" s="601"/>
    </row>
    <row r="100" spans="2:14" x14ac:dyDescent="0.25">
      <c r="B100" s="490" t="s">
        <v>217</v>
      </c>
      <c r="C100" s="490" t="s">
        <v>110</v>
      </c>
      <c r="D100" s="490" t="s">
        <v>115</v>
      </c>
      <c r="F100" s="605"/>
      <c r="G100" s="599"/>
      <c r="H100" s="599"/>
      <c r="I100" s="599"/>
      <c r="J100" s="599"/>
      <c r="K100" s="599"/>
      <c r="L100" s="599"/>
      <c r="M100" s="599"/>
      <c r="N100" s="601"/>
    </row>
    <row r="101" spans="2:14" x14ac:dyDescent="0.25">
      <c r="B101" s="490" t="s">
        <v>218</v>
      </c>
      <c r="C101" s="490" t="s">
        <v>110</v>
      </c>
      <c r="D101" s="490" t="s">
        <v>116</v>
      </c>
      <c r="F101" s="605"/>
      <c r="G101" s="599"/>
      <c r="H101" s="599"/>
      <c r="I101" s="599"/>
      <c r="J101" s="599"/>
      <c r="K101" s="599"/>
      <c r="L101" s="599"/>
      <c r="M101" s="599"/>
      <c r="N101" s="601"/>
    </row>
    <row r="102" spans="2:14" x14ac:dyDescent="0.25">
      <c r="B102" s="490" t="s">
        <v>219</v>
      </c>
      <c r="C102" s="490" t="s">
        <v>110</v>
      </c>
      <c r="D102" s="490" t="s">
        <v>117</v>
      </c>
      <c r="F102" s="605"/>
      <c r="G102" s="599"/>
      <c r="H102" s="599"/>
      <c r="I102" s="599"/>
      <c r="J102" s="599"/>
      <c r="K102" s="599"/>
      <c r="L102" s="599"/>
      <c r="M102" s="599"/>
      <c r="N102" s="601"/>
    </row>
    <row r="103" spans="2:14" x14ac:dyDescent="0.25">
      <c r="B103" s="490" t="s">
        <v>220</v>
      </c>
      <c r="C103" s="490" t="s">
        <v>118</v>
      </c>
      <c r="D103" s="490" t="s">
        <v>119</v>
      </c>
      <c r="F103" s="605"/>
      <c r="G103" s="599"/>
      <c r="H103" s="599"/>
      <c r="I103" s="599"/>
      <c r="J103" s="599"/>
      <c r="K103" s="599"/>
      <c r="L103" s="599"/>
      <c r="M103" s="599"/>
      <c r="N103" s="601"/>
    </row>
    <row r="104" spans="2:14" x14ac:dyDescent="0.25">
      <c r="B104" s="490" t="s">
        <v>221</v>
      </c>
      <c r="C104" s="490" t="s">
        <v>118</v>
      </c>
      <c r="D104" s="490" t="s">
        <v>120</v>
      </c>
      <c r="F104" s="605"/>
      <c r="G104" s="599"/>
      <c r="H104" s="599"/>
      <c r="I104" s="599"/>
      <c r="J104" s="599"/>
      <c r="K104" s="599"/>
      <c r="L104" s="599"/>
      <c r="M104" s="599"/>
      <c r="N104" s="601"/>
    </row>
    <row r="105" spans="2:14" x14ac:dyDescent="0.25">
      <c r="B105" s="490" t="s">
        <v>222</v>
      </c>
      <c r="C105" s="490" t="s">
        <v>118</v>
      </c>
      <c r="D105" s="490" t="s">
        <v>121</v>
      </c>
      <c r="F105" s="605"/>
      <c r="G105" s="599"/>
      <c r="H105" s="599"/>
      <c r="I105" s="599"/>
      <c r="J105" s="599"/>
      <c r="K105" s="599"/>
      <c r="L105" s="599"/>
      <c r="M105" s="599"/>
      <c r="N105" s="601"/>
    </row>
    <row r="106" spans="2:14" x14ac:dyDescent="0.25">
      <c r="B106" s="490" t="s">
        <v>223</v>
      </c>
      <c r="C106" s="490" t="s">
        <v>118</v>
      </c>
      <c r="D106" s="490" t="s">
        <v>122</v>
      </c>
      <c r="F106" s="605"/>
      <c r="G106" s="599"/>
      <c r="H106" s="599"/>
      <c r="I106" s="599"/>
      <c r="J106" s="599"/>
      <c r="K106" s="599"/>
      <c r="L106" s="599"/>
      <c r="M106" s="599"/>
      <c r="N106" s="601"/>
    </row>
    <row r="107" spans="2:14" x14ac:dyDescent="0.25">
      <c r="B107" s="490" t="s">
        <v>224</v>
      </c>
      <c r="C107" s="490" t="s">
        <v>118</v>
      </c>
      <c r="D107" s="490" t="s">
        <v>123</v>
      </c>
      <c r="F107" s="605"/>
      <c r="G107" s="599"/>
      <c r="H107" s="599"/>
      <c r="I107" s="599"/>
      <c r="J107" s="599"/>
      <c r="K107" s="599"/>
      <c r="L107" s="599"/>
      <c r="M107" s="599"/>
      <c r="N107" s="601"/>
    </row>
    <row r="108" spans="2:14" x14ac:dyDescent="0.25">
      <c r="B108" s="490" t="s">
        <v>225</v>
      </c>
      <c r="C108" s="490" t="s">
        <v>484</v>
      </c>
      <c r="D108" s="490" t="s">
        <v>125</v>
      </c>
      <c r="E108" s="490" t="s">
        <v>482</v>
      </c>
      <c r="F108" s="605"/>
      <c r="G108" s="599"/>
      <c r="H108" s="599"/>
      <c r="I108" s="599"/>
      <c r="J108" s="599"/>
      <c r="K108" s="599"/>
      <c r="L108" s="599"/>
      <c r="M108" s="599"/>
      <c r="N108" s="601"/>
    </row>
    <row r="109" spans="2:14" x14ac:dyDescent="0.25">
      <c r="B109" s="490" t="s">
        <v>226</v>
      </c>
      <c r="C109" s="490" t="s">
        <v>485</v>
      </c>
      <c r="D109" s="490" t="s">
        <v>126</v>
      </c>
      <c r="E109" s="490" t="s">
        <v>483</v>
      </c>
      <c r="F109" s="605"/>
      <c r="G109" s="599"/>
      <c r="H109" s="599"/>
      <c r="I109" s="599"/>
      <c r="J109" s="599"/>
      <c r="K109" s="599"/>
      <c r="L109" s="599"/>
      <c r="M109" s="599"/>
      <c r="N109" s="601"/>
    </row>
    <row r="110" spans="2:14" x14ac:dyDescent="0.25">
      <c r="B110" s="490" t="s">
        <v>243</v>
      </c>
      <c r="C110" s="490" t="s">
        <v>231</v>
      </c>
      <c r="D110" s="490" t="s">
        <v>486</v>
      </c>
      <c r="E110" s="490" t="s">
        <v>488</v>
      </c>
      <c r="F110" s="605"/>
      <c r="G110" s="599"/>
      <c r="H110" s="599"/>
      <c r="I110" s="599"/>
      <c r="J110" s="599"/>
      <c r="K110" s="599"/>
      <c r="L110" s="599"/>
      <c r="M110" s="599"/>
      <c r="N110" s="601"/>
    </row>
    <row r="111" spans="2:14" x14ac:dyDescent="0.25">
      <c r="B111" s="490" t="s">
        <v>244</v>
      </c>
      <c r="C111" s="490" t="s">
        <v>231</v>
      </c>
      <c r="D111" s="490" t="s">
        <v>487</v>
      </c>
      <c r="E111" s="490" t="s">
        <v>489</v>
      </c>
      <c r="F111" s="605"/>
      <c r="G111" s="599"/>
      <c r="H111" s="599"/>
      <c r="I111" s="599"/>
      <c r="J111" s="599"/>
      <c r="K111" s="599"/>
      <c r="L111" s="599"/>
      <c r="M111" s="599"/>
      <c r="N111" s="601"/>
    </row>
    <row r="112" spans="2:14" x14ac:dyDescent="0.25">
      <c r="B112" s="490" t="s">
        <v>245</v>
      </c>
      <c r="C112" s="490" t="s">
        <v>234</v>
      </c>
      <c r="D112" s="490" t="s">
        <v>232</v>
      </c>
      <c r="E112" s="490" t="s">
        <v>490</v>
      </c>
      <c r="F112" s="605"/>
      <c r="G112" s="599"/>
      <c r="H112" s="599"/>
      <c r="I112" s="599"/>
      <c r="J112" s="599"/>
      <c r="K112" s="599"/>
      <c r="L112" s="599"/>
      <c r="M112" s="599"/>
      <c r="N112" s="601"/>
    </row>
    <row r="113" spans="2:14" x14ac:dyDescent="0.25">
      <c r="B113" s="490" t="s">
        <v>246</v>
      </c>
      <c r="C113" s="490" t="s">
        <v>234</v>
      </c>
      <c r="D113" s="490" t="s">
        <v>233</v>
      </c>
      <c r="E113" s="490" t="s">
        <v>491</v>
      </c>
      <c r="F113" s="605"/>
      <c r="G113" s="599"/>
      <c r="H113" s="599"/>
      <c r="I113" s="599"/>
      <c r="J113" s="599"/>
      <c r="K113" s="599"/>
      <c r="L113" s="599"/>
      <c r="M113" s="599"/>
      <c r="N113" s="601"/>
    </row>
    <row r="114" spans="2:14" x14ac:dyDescent="0.25">
      <c r="B114" s="490" t="s">
        <v>247</v>
      </c>
      <c r="C114" s="490" t="s">
        <v>235</v>
      </c>
      <c r="D114" s="490" t="s">
        <v>494</v>
      </c>
      <c r="E114" s="490" t="s">
        <v>492</v>
      </c>
      <c r="F114" s="605"/>
      <c r="G114" s="599"/>
      <c r="H114" s="599"/>
      <c r="I114" s="599"/>
      <c r="J114" s="599"/>
      <c r="K114" s="599"/>
      <c r="L114" s="599"/>
      <c r="M114" s="599"/>
      <c r="N114" s="601"/>
    </row>
    <row r="115" spans="2:14" x14ac:dyDescent="0.25">
      <c r="B115" s="490" t="s">
        <v>248</v>
      </c>
      <c r="C115" s="490" t="s">
        <v>235</v>
      </c>
      <c r="D115" s="490" t="s">
        <v>495</v>
      </c>
      <c r="E115" s="490" t="s">
        <v>492</v>
      </c>
      <c r="F115" s="605"/>
      <c r="G115" s="599"/>
      <c r="H115" s="599"/>
      <c r="I115" s="599"/>
      <c r="J115" s="599"/>
      <c r="K115" s="599"/>
      <c r="L115" s="599"/>
      <c r="M115" s="599"/>
      <c r="N115" s="601"/>
    </row>
    <row r="116" spans="2:14" x14ac:dyDescent="0.25">
      <c r="B116" s="490" t="s">
        <v>249</v>
      </c>
      <c r="C116" s="490" t="s">
        <v>236</v>
      </c>
      <c r="D116" s="490" t="s">
        <v>237</v>
      </c>
      <c r="F116" s="605"/>
      <c r="G116" s="599"/>
      <c r="H116" s="599"/>
      <c r="I116" s="599"/>
      <c r="J116" s="599"/>
      <c r="K116" s="599"/>
      <c r="L116" s="599"/>
      <c r="M116" s="599"/>
      <c r="N116" s="601"/>
    </row>
    <row r="117" spans="2:14" x14ac:dyDescent="0.25">
      <c r="B117" s="490" t="s">
        <v>250</v>
      </c>
      <c r="C117" s="490" t="s">
        <v>236</v>
      </c>
      <c r="D117" s="490" t="s">
        <v>238</v>
      </c>
      <c r="F117" s="605"/>
      <c r="G117" s="599"/>
      <c r="H117" s="599"/>
      <c r="I117" s="599"/>
      <c r="J117" s="599"/>
      <c r="K117" s="599"/>
      <c r="L117" s="599"/>
      <c r="M117" s="599"/>
      <c r="N117" s="601"/>
    </row>
    <row r="118" spans="2:14" x14ac:dyDescent="0.25">
      <c r="B118" s="490" t="s">
        <v>251</v>
      </c>
      <c r="C118" s="490" t="s">
        <v>239</v>
      </c>
      <c r="D118" s="490" t="s">
        <v>239</v>
      </c>
      <c r="E118" s="490" t="s">
        <v>493</v>
      </c>
      <c r="F118" s="605"/>
      <c r="G118" s="599"/>
      <c r="H118" s="599"/>
      <c r="I118" s="599"/>
      <c r="J118" s="599"/>
      <c r="K118" s="599"/>
      <c r="L118" s="599"/>
      <c r="M118" s="599"/>
      <c r="N118" s="601"/>
    </row>
    <row r="119" spans="2:14" x14ac:dyDescent="0.25">
      <c r="B119" s="490" t="s">
        <v>252</v>
      </c>
      <c r="C119" s="490" t="s">
        <v>240</v>
      </c>
      <c r="D119" s="490" t="s">
        <v>496</v>
      </c>
      <c r="E119" s="490" t="s">
        <v>499</v>
      </c>
      <c r="F119" s="605"/>
      <c r="G119" s="599"/>
      <c r="H119" s="599"/>
      <c r="I119" s="599"/>
      <c r="J119" s="599"/>
      <c r="K119" s="599"/>
      <c r="L119" s="599"/>
      <c r="M119" s="599"/>
      <c r="N119" s="601"/>
    </row>
    <row r="120" spans="2:14" x14ac:dyDescent="0.25">
      <c r="B120" s="490" t="s">
        <v>253</v>
      </c>
      <c r="C120" s="490" t="s">
        <v>240</v>
      </c>
      <c r="D120" s="490" t="s">
        <v>497</v>
      </c>
      <c r="E120" s="490" t="s">
        <v>499</v>
      </c>
      <c r="F120" s="605"/>
      <c r="G120" s="599"/>
      <c r="H120" s="599"/>
      <c r="I120" s="599"/>
      <c r="J120" s="599"/>
      <c r="K120" s="599"/>
      <c r="L120" s="599"/>
      <c r="M120" s="599"/>
      <c r="N120" s="601"/>
    </row>
    <row r="121" spans="2:14" x14ac:dyDescent="0.25">
      <c r="B121" s="490" t="s">
        <v>254</v>
      </c>
      <c r="C121" s="490" t="s">
        <v>498</v>
      </c>
      <c r="D121" s="490" t="s">
        <v>498</v>
      </c>
      <c r="E121" s="490" t="s">
        <v>241</v>
      </c>
      <c r="F121" s="605"/>
      <c r="G121" s="599"/>
      <c r="H121" s="599"/>
      <c r="I121" s="599"/>
      <c r="J121" s="599"/>
      <c r="K121" s="599"/>
      <c r="L121" s="599"/>
      <c r="M121" s="599"/>
      <c r="N121" s="601"/>
    </row>
    <row r="122" spans="2:14" x14ac:dyDescent="0.25">
      <c r="B122" s="490" t="s">
        <v>255</v>
      </c>
      <c r="C122" s="490" t="s">
        <v>646</v>
      </c>
      <c r="D122" s="490" t="s">
        <v>261</v>
      </c>
      <c r="F122" s="605"/>
      <c r="G122" s="599"/>
      <c r="H122" s="599"/>
      <c r="I122" s="599"/>
      <c r="J122" s="599"/>
      <c r="K122" s="599"/>
      <c r="L122" s="599"/>
      <c r="M122" s="599"/>
      <c r="N122" s="601"/>
    </row>
    <row r="123" spans="2:14" x14ac:dyDescent="0.25">
      <c r="B123" s="490" t="s">
        <v>274</v>
      </c>
      <c r="C123" s="490" t="s">
        <v>646</v>
      </c>
      <c r="D123" s="490" t="s">
        <v>262</v>
      </c>
      <c r="F123" s="605"/>
      <c r="G123" s="599"/>
      <c r="H123" s="599"/>
      <c r="I123" s="599"/>
      <c r="J123" s="599"/>
      <c r="K123" s="599"/>
      <c r="L123" s="599"/>
      <c r="M123" s="599"/>
      <c r="N123" s="601"/>
    </row>
    <row r="124" spans="2:14" x14ac:dyDescent="0.25">
      <c r="B124" s="490" t="s">
        <v>275</v>
      </c>
      <c r="C124" s="490" t="s">
        <v>646</v>
      </c>
      <c r="D124" s="490" t="s">
        <v>263</v>
      </c>
      <c r="F124" s="605"/>
      <c r="G124" s="599"/>
      <c r="H124" s="599"/>
      <c r="I124" s="599"/>
      <c r="J124" s="599"/>
      <c r="K124" s="599"/>
      <c r="L124" s="599"/>
      <c r="M124" s="599"/>
      <c r="N124" s="601"/>
    </row>
    <row r="125" spans="2:14" x14ac:dyDescent="0.25">
      <c r="B125" s="490" t="s">
        <v>276</v>
      </c>
      <c r="C125" s="490" t="s">
        <v>646</v>
      </c>
      <c r="D125" s="490" t="s">
        <v>264</v>
      </c>
      <c r="F125" s="605"/>
      <c r="G125" s="599"/>
      <c r="H125" s="599"/>
      <c r="I125" s="599"/>
      <c r="J125" s="599"/>
      <c r="K125" s="599"/>
      <c r="L125" s="599"/>
      <c r="M125" s="599"/>
      <c r="N125" s="601"/>
    </row>
    <row r="126" spans="2:14" x14ac:dyDescent="0.25">
      <c r="B126" s="490" t="s">
        <v>277</v>
      </c>
      <c r="C126" s="490" t="s">
        <v>646</v>
      </c>
      <c r="D126" s="490" t="s">
        <v>265</v>
      </c>
      <c r="F126" s="605"/>
      <c r="G126" s="599"/>
      <c r="H126" s="599"/>
      <c r="I126" s="599"/>
      <c r="J126" s="599"/>
      <c r="K126" s="599"/>
      <c r="L126" s="599"/>
      <c r="M126" s="599"/>
      <c r="N126" s="601"/>
    </row>
    <row r="127" spans="2:14" x14ac:dyDescent="0.25">
      <c r="B127" s="490" t="s">
        <v>278</v>
      </c>
      <c r="C127" s="490" t="s">
        <v>646</v>
      </c>
      <c r="D127" s="490" t="s">
        <v>266</v>
      </c>
      <c r="F127" s="605"/>
      <c r="G127" s="599"/>
      <c r="H127" s="599"/>
      <c r="I127" s="599"/>
      <c r="J127" s="599"/>
      <c r="K127" s="599"/>
      <c r="L127" s="599"/>
      <c r="M127" s="599"/>
      <c r="N127" s="601"/>
    </row>
    <row r="128" spans="2:14" x14ac:dyDescent="0.25">
      <c r="B128" s="490" t="s">
        <v>279</v>
      </c>
      <c r="C128" s="490" t="s">
        <v>646</v>
      </c>
      <c r="D128" s="490" t="s">
        <v>267</v>
      </c>
      <c r="F128" s="605"/>
      <c r="G128" s="599"/>
      <c r="H128" s="599"/>
      <c r="I128" s="599"/>
      <c r="J128" s="599"/>
      <c r="K128" s="599"/>
      <c r="L128" s="599"/>
      <c r="M128" s="599"/>
      <c r="N128" s="601"/>
    </row>
    <row r="129" spans="2:14" x14ac:dyDescent="0.25">
      <c r="B129" s="490" t="s">
        <v>280</v>
      </c>
      <c r="C129" s="490" t="s">
        <v>646</v>
      </c>
      <c r="D129" s="490" t="s">
        <v>268</v>
      </c>
      <c r="F129" s="605"/>
      <c r="G129" s="599"/>
      <c r="H129" s="599"/>
      <c r="I129" s="599"/>
      <c r="J129" s="599"/>
      <c r="K129" s="599"/>
      <c r="L129" s="599"/>
      <c r="M129" s="599"/>
      <c r="N129" s="601"/>
    </row>
    <row r="130" spans="2:14" x14ac:dyDescent="0.25">
      <c r="B130" s="490" t="s">
        <v>281</v>
      </c>
      <c r="C130" s="490" t="s">
        <v>647</v>
      </c>
      <c r="D130" s="490" t="s">
        <v>261</v>
      </c>
      <c r="F130" s="605"/>
      <c r="G130" s="599"/>
      <c r="H130" s="599"/>
      <c r="I130" s="599"/>
      <c r="J130" s="599"/>
      <c r="K130" s="599"/>
      <c r="L130" s="599"/>
      <c r="M130" s="599"/>
      <c r="N130" s="601"/>
    </row>
    <row r="131" spans="2:14" x14ac:dyDescent="0.25">
      <c r="B131" s="490" t="s">
        <v>282</v>
      </c>
      <c r="C131" s="490" t="s">
        <v>647</v>
      </c>
      <c r="D131" s="490" t="s">
        <v>262</v>
      </c>
      <c r="F131" s="605"/>
      <c r="G131" s="599"/>
      <c r="H131" s="599"/>
      <c r="I131" s="599"/>
      <c r="J131" s="599"/>
      <c r="K131" s="599"/>
      <c r="L131" s="599"/>
      <c r="M131" s="599"/>
      <c r="N131" s="601"/>
    </row>
    <row r="132" spans="2:14" x14ac:dyDescent="0.25">
      <c r="B132" s="490" t="s">
        <v>283</v>
      </c>
      <c r="C132" s="490" t="s">
        <v>647</v>
      </c>
      <c r="D132" s="490" t="s">
        <v>263</v>
      </c>
      <c r="F132" s="605"/>
      <c r="G132" s="599"/>
      <c r="H132" s="599"/>
      <c r="I132" s="599"/>
      <c r="J132" s="599"/>
      <c r="K132" s="599"/>
      <c r="L132" s="599"/>
      <c r="M132" s="599"/>
      <c r="N132" s="601"/>
    </row>
    <row r="133" spans="2:14" x14ac:dyDescent="0.25">
      <c r="B133" s="490" t="s">
        <v>284</v>
      </c>
      <c r="C133" s="490" t="s">
        <v>647</v>
      </c>
      <c r="D133" s="490" t="s">
        <v>264</v>
      </c>
      <c r="F133" s="605"/>
      <c r="G133" s="599"/>
      <c r="H133" s="599"/>
      <c r="I133" s="599"/>
      <c r="J133" s="599"/>
      <c r="K133" s="599"/>
      <c r="L133" s="599"/>
      <c r="M133" s="599"/>
      <c r="N133" s="601"/>
    </row>
    <row r="134" spans="2:14" x14ac:dyDescent="0.25">
      <c r="B134" s="490" t="s">
        <v>285</v>
      </c>
      <c r="C134" s="490" t="s">
        <v>647</v>
      </c>
      <c r="D134" s="490" t="s">
        <v>265</v>
      </c>
      <c r="F134" s="605"/>
      <c r="G134" s="599"/>
      <c r="H134" s="599"/>
      <c r="I134" s="599"/>
      <c r="J134" s="599"/>
      <c r="K134" s="599"/>
      <c r="L134" s="599"/>
      <c r="M134" s="599"/>
      <c r="N134" s="601"/>
    </row>
    <row r="135" spans="2:14" x14ac:dyDescent="0.25">
      <c r="B135" s="490" t="s">
        <v>286</v>
      </c>
      <c r="C135" s="490" t="s">
        <v>647</v>
      </c>
      <c r="D135" s="490" t="s">
        <v>266</v>
      </c>
      <c r="F135" s="605"/>
      <c r="G135" s="599"/>
      <c r="H135" s="599"/>
      <c r="I135" s="599"/>
      <c r="J135" s="599"/>
      <c r="K135" s="599"/>
      <c r="L135" s="599"/>
      <c r="M135" s="599"/>
      <c r="N135" s="601"/>
    </row>
    <row r="136" spans="2:14" x14ac:dyDescent="0.25">
      <c r="B136" s="490" t="s">
        <v>287</v>
      </c>
      <c r="C136" s="490" t="s">
        <v>647</v>
      </c>
      <c r="D136" s="490" t="s">
        <v>267</v>
      </c>
      <c r="F136" s="605"/>
      <c r="G136" s="599"/>
      <c r="H136" s="599"/>
      <c r="I136" s="599"/>
      <c r="J136" s="599"/>
      <c r="K136" s="599"/>
      <c r="L136" s="599"/>
      <c r="M136" s="599"/>
      <c r="N136" s="601"/>
    </row>
    <row r="137" spans="2:14" x14ac:dyDescent="0.25">
      <c r="B137" s="490" t="s">
        <v>288</v>
      </c>
      <c r="C137" s="490" t="s">
        <v>647</v>
      </c>
      <c r="D137" s="490" t="s">
        <v>268</v>
      </c>
      <c r="F137" s="605"/>
      <c r="G137" s="599"/>
      <c r="H137" s="599"/>
      <c r="I137" s="599"/>
      <c r="J137" s="599"/>
      <c r="K137" s="599"/>
      <c r="L137" s="599"/>
      <c r="M137" s="599"/>
      <c r="N137" s="601"/>
    </row>
    <row r="138" spans="2:14" x14ac:dyDescent="0.25">
      <c r="B138" s="490" t="s">
        <v>289</v>
      </c>
      <c r="C138" s="490" t="s">
        <v>270</v>
      </c>
      <c r="D138" s="490" t="s">
        <v>272</v>
      </c>
      <c r="F138" s="605"/>
      <c r="G138" s="599"/>
      <c r="H138" s="599"/>
      <c r="I138" s="599"/>
      <c r="J138" s="599"/>
      <c r="K138" s="599"/>
      <c r="L138" s="599"/>
      <c r="M138" s="599"/>
      <c r="N138" s="601"/>
    </row>
    <row r="139" spans="2:14" x14ac:dyDescent="0.25">
      <c r="B139" s="490" t="s">
        <v>290</v>
      </c>
      <c r="C139" s="490" t="s">
        <v>270</v>
      </c>
      <c r="D139" s="490" t="s">
        <v>273</v>
      </c>
      <c r="F139" s="605"/>
      <c r="G139" s="599"/>
      <c r="H139" s="599"/>
      <c r="I139" s="599"/>
      <c r="J139" s="599"/>
      <c r="K139" s="599"/>
      <c r="L139" s="599"/>
      <c r="M139" s="599"/>
      <c r="N139" s="601"/>
    </row>
    <row r="140" spans="2:14" x14ac:dyDescent="0.25">
      <c r="B140" s="490" t="s">
        <v>305</v>
      </c>
      <c r="C140" s="490" t="s">
        <v>293</v>
      </c>
      <c r="D140" s="490" t="s">
        <v>294</v>
      </c>
      <c r="F140" s="605"/>
      <c r="G140" s="599"/>
      <c r="H140" s="599"/>
      <c r="I140" s="599"/>
      <c r="J140" s="599"/>
      <c r="K140" s="599"/>
      <c r="L140" s="599"/>
      <c r="M140" s="599"/>
      <c r="N140" s="601"/>
    </row>
    <row r="141" spans="2:14" x14ac:dyDescent="0.25">
      <c r="B141" s="490" t="s">
        <v>311</v>
      </c>
      <c r="C141" s="490" t="s">
        <v>293</v>
      </c>
      <c r="D141" s="490" t="s">
        <v>295</v>
      </c>
      <c r="F141" s="605"/>
      <c r="G141" s="599"/>
      <c r="H141" s="599"/>
      <c r="I141" s="599"/>
      <c r="J141" s="599"/>
      <c r="K141" s="599"/>
      <c r="L141" s="599"/>
      <c r="M141" s="599"/>
      <c r="N141" s="601"/>
    </row>
    <row r="142" spans="2:14" x14ac:dyDescent="0.25">
      <c r="B142" s="490" t="s">
        <v>312</v>
      </c>
      <c r="C142" s="490" t="s">
        <v>293</v>
      </c>
      <c r="D142" s="490" t="s">
        <v>296</v>
      </c>
      <c r="F142" s="605"/>
      <c r="G142" s="599"/>
      <c r="H142" s="599"/>
      <c r="I142" s="599"/>
      <c r="J142" s="599"/>
      <c r="K142" s="599"/>
      <c r="L142" s="599"/>
      <c r="M142" s="599"/>
      <c r="N142" s="601"/>
    </row>
    <row r="143" spans="2:14" x14ac:dyDescent="0.25">
      <c r="B143" s="490" t="s">
        <v>313</v>
      </c>
      <c r="C143" s="490" t="s">
        <v>293</v>
      </c>
      <c r="D143" s="490" t="s">
        <v>297</v>
      </c>
      <c r="F143" s="605"/>
      <c r="G143" s="599"/>
      <c r="H143" s="599"/>
      <c r="I143" s="599"/>
      <c r="J143" s="599"/>
      <c r="K143" s="599"/>
      <c r="L143" s="599"/>
      <c r="M143" s="599"/>
      <c r="N143" s="601"/>
    </row>
    <row r="144" spans="2:14" x14ac:dyDescent="0.25">
      <c r="B144" s="490" t="s">
        <v>314</v>
      </c>
      <c r="C144" s="490" t="s">
        <v>293</v>
      </c>
      <c r="D144" s="490" t="s">
        <v>298</v>
      </c>
      <c r="F144" s="605"/>
      <c r="G144" s="599"/>
      <c r="H144" s="599"/>
      <c r="I144" s="599"/>
      <c r="J144" s="599"/>
      <c r="K144" s="599"/>
      <c r="L144" s="599"/>
      <c r="M144" s="599"/>
      <c r="N144" s="601"/>
    </row>
    <row r="145" spans="2:14" x14ac:dyDescent="0.25">
      <c r="B145" s="490" t="s">
        <v>315</v>
      </c>
      <c r="C145" s="490" t="s">
        <v>293</v>
      </c>
      <c r="D145" s="490" t="s">
        <v>299</v>
      </c>
      <c r="F145" s="605"/>
      <c r="G145" s="599"/>
      <c r="H145" s="599"/>
      <c r="I145" s="599"/>
      <c r="J145" s="599"/>
      <c r="K145" s="599"/>
      <c r="L145" s="599"/>
      <c r="M145" s="599"/>
      <c r="N145" s="601"/>
    </row>
    <row r="146" spans="2:14" x14ac:dyDescent="0.25">
      <c r="B146" s="490" t="s">
        <v>316</v>
      </c>
      <c r="C146" s="490" t="s">
        <v>293</v>
      </c>
      <c r="D146" s="490" t="s">
        <v>300</v>
      </c>
      <c r="F146" s="605"/>
      <c r="G146" s="599"/>
      <c r="H146" s="599"/>
      <c r="I146" s="599"/>
      <c r="J146" s="599"/>
      <c r="K146" s="599"/>
      <c r="L146" s="599"/>
      <c r="M146" s="599"/>
      <c r="N146" s="601"/>
    </row>
    <row r="147" spans="2:14" x14ac:dyDescent="0.25">
      <c r="B147" s="490" t="s">
        <v>317</v>
      </c>
      <c r="C147" s="490" t="s">
        <v>293</v>
      </c>
      <c r="D147" s="490" t="s">
        <v>301</v>
      </c>
      <c r="F147" s="605"/>
      <c r="G147" s="599"/>
      <c r="H147" s="599"/>
      <c r="I147" s="599"/>
      <c r="J147" s="599"/>
      <c r="K147" s="599"/>
      <c r="L147" s="599"/>
      <c r="M147" s="599"/>
      <c r="N147" s="601"/>
    </row>
    <row r="148" spans="2:14" x14ac:dyDescent="0.25">
      <c r="B148" s="490" t="s">
        <v>318</v>
      </c>
      <c r="C148" s="490" t="s">
        <v>293</v>
      </c>
      <c r="D148" s="490" t="s">
        <v>302</v>
      </c>
      <c r="F148" s="605"/>
      <c r="G148" s="599"/>
      <c r="H148" s="599"/>
      <c r="I148" s="599"/>
      <c r="J148" s="599"/>
      <c r="K148" s="599"/>
      <c r="L148" s="599"/>
      <c r="M148" s="599"/>
      <c r="N148" s="601"/>
    </row>
    <row r="149" spans="2:14" x14ac:dyDescent="0.25">
      <c r="B149" s="490" t="s">
        <v>319</v>
      </c>
      <c r="C149" s="490" t="s">
        <v>293</v>
      </c>
      <c r="D149" s="490" t="s">
        <v>303</v>
      </c>
      <c r="F149" s="605"/>
      <c r="G149" s="599"/>
      <c r="H149" s="599"/>
      <c r="I149" s="599"/>
      <c r="J149" s="599"/>
      <c r="K149" s="599"/>
      <c r="L149" s="599"/>
      <c r="M149" s="599"/>
      <c r="N149" s="601"/>
    </row>
    <row r="150" spans="2:14" x14ac:dyDescent="0.25">
      <c r="B150" s="490" t="s">
        <v>320</v>
      </c>
      <c r="C150" s="490" t="s">
        <v>293</v>
      </c>
      <c r="D150" s="490" t="s">
        <v>304</v>
      </c>
      <c r="F150" s="605"/>
      <c r="G150" s="599"/>
      <c r="H150" s="599"/>
      <c r="I150" s="599"/>
      <c r="J150" s="599"/>
      <c r="K150" s="599"/>
      <c r="L150" s="599"/>
      <c r="M150" s="599"/>
      <c r="N150" s="601"/>
    </row>
    <row r="151" spans="2:14" x14ac:dyDescent="0.25">
      <c r="B151" s="490" t="s">
        <v>321</v>
      </c>
      <c r="C151" s="490" t="s">
        <v>309</v>
      </c>
      <c r="D151" s="490" t="s">
        <v>307</v>
      </c>
      <c r="F151" s="605"/>
      <c r="G151" s="599"/>
      <c r="H151" s="599"/>
      <c r="I151" s="599"/>
      <c r="J151" s="599"/>
      <c r="K151" s="599"/>
      <c r="L151" s="599"/>
      <c r="M151" s="599"/>
      <c r="N151" s="601"/>
    </row>
    <row r="152" spans="2:14" x14ac:dyDescent="0.25">
      <c r="B152" s="490" t="s">
        <v>322</v>
      </c>
      <c r="C152" s="490" t="s">
        <v>309</v>
      </c>
      <c r="D152" s="490" t="s">
        <v>308</v>
      </c>
      <c r="F152" s="605"/>
      <c r="G152" s="599"/>
      <c r="H152" s="599"/>
      <c r="I152" s="599"/>
      <c r="J152" s="599"/>
      <c r="K152" s="599"/>
      <c r="L152" s="599"/>
      <c r="M152" s="599"/>
      <c r="N152" s="601"/>
    </row>
    <row r="153" spans="2:14" ht="30" x14ac:dyDescent="0.25">
      <c r="B153" s="490" t="s">
        <v>323</v>
      </c>
      <c r="C153" s="493" t="s">
        <v>648</v>
      </c>
      <c r="D153" s="490" t="s">
        <v>502</v>
      </c>
      <c r="E153" s="490" t="s">
        <v>506</v>
      </c>
      <c r="F153" s="605"/>
      <c r="G153" s="599"/>
      <c r="H153" s="599"/>
      <c r="I153" s="599"/>
      <c r="J153" s="599"/>
      <c r="K153" s="599"/>
      <c r="L153" s="599"/>
      <c r="M153" s="599"/>
      <c r="N153" s="601"/>
    </row>
    <row r="154" spans="2:14" ht="30" x14ac:dyDescent="0.25">
      <c r="B154" s="490" t="s">
        <v>344</v>
      </c>
      <c r="C154" s="493" t="s">
        <v>648</v>
      </c>
      <c r="D154" s="490" t="s">
        <v>503</v>
      </c>
      <c r="E154" s="490" t="s">
        <v>506</v>
      </c>
      <c r="F154" s="605"/>
      <c r="G154" s="599"/>
      <c r="H154" s="599"/>
      <c r="I154" s="599"/>
      <c r="J154" s="599"/>
      <c r="K154" s="599"/>
      <c r="L154" s="599"/>
      <c r="M154" s="599"/>
      <c r="N154" s="601"/>
    </row>
    <row r="155" spans="2:14" ht="30" x14ac:dyDescent="0.25">
      <c r="B155" s="490" t="s">
        <v>345</v>
      </c>
      <c r="C155" s="493" t="s">
        <v>648</v>
      </c>
      <c r="D155" s="490" t="s">
        <v>504</v>
      </c>
      <c r="E155" s="490" t="s">
        <v>506</v>
      </c>
      <c r="F155" s="605"/>
      <c r="G155" s="599"/>
      <c r="H155" s="599"/>
      <c r="I155" s="599"/>
      <c r="J155" s="599"/>
      <c r="K155" s="599"/>
      <c r="L155" s="599"/>
      <c r="M155" s="599"/>
      <c r="N155" s="601"/>
    </row>
    <row r="156" spans="2:14" x14ac:dyDescent="0.25">
      <c r="B156" s="490" t="s">
        <v>325</v>
      </c>
      <c r="C156" s="490" t="s">
        <v>595</v>
      </c>
      <c r="D156" s="490" t="s">
        <v>327</v>
      </c>
      <c r="E156" s="490" t="s">
        <v>507</v>
      </c>
      <c r="F156" s="605"/>
      <c r="G156" s="599"/>
      <c r="H156" s="599"/>
      <c r="I156" s="599"/>
      <c r="J156" s="599"/>
      <c r="K156" s="599"/>
      <c r="L156" s="599"/>
      <c r="M156" s="599"/>
      <c r="N156" s="601"/>
    </row>
    <row r="157" spans="2:14" x14ac:dyDescent="0.25">
      <c r="B157" s="490" t="s">
        <v>330</v>
      </c>
      <c r="C157" s="490" t="s">
        <v>595</v>
      </c>
      <c r="D157" s="490" t="s">
        <v>328</v>
      </c>
      <c r="E157" s="490" t="s">
        <v>508</v>
      </c>
      <c r="F157" s="605"/>
      <c r="G157" s="599"/>
      <c r="H157" s="599"/>
      <c r="I157" s="599"/>
      <c r="J157" s="599"/>
      <c r="K157" s="599"/>
      <c r="L157" s="599"/>
      <c r="M157" s="599"/>
      <c r="N157" s="601"/>
    </row>
    <row r="158" spans="2:14" x14ac:dyDescent="0.25">
      <c r="B158" s="490" t="s">
        <v>331</v>
      </c>
      <c r="C158" s="490" t="s">
        <v>596</v>
      </c>
      <c r="D158" s="490" t="s">
        <v>329</v>
      </c>
      <c r="E158" s="490" t="s">
        <v>505</v>
      </c>
      <c r="F158" s="614"/>
      <c r="G158" s="619"/>
      <c r="H158" s="619"/>
      <c r="I158" s="619"/>
      <c r="J158" s="619"/>
      <c r="K158" s="619"/>
      <c r="L158" s="619"/>
      <c r="M158" s="619"/>
      <c r="N158" s="610"/>
    </row>
    <row r="161" spans="2:10" ht="18.75" x14ac:dyDescent="0.3">
      <c r="B161" s="550" t="s">
        <v>765</v>
      </c>
      <c r="C161" s="544"/>
      <c r="D161" s="544"/>
      <c r="E161" s="544"/>
      <c r="F161" s="544"/>
      <c r="G161" s="544"/>
      <c r="H161" s="544"/>
      <c r="I161" s="544"/>
      <c r="J161" s="545"/>
    </row>
    <row r="162" spans="2:10" x14ac:dyDescent="0.25">
      <c r="B162" s="546" t="s">
        <v>33</v>
      </c>
      <c r="C162" s="547" t="s">
        <v>679</v>
      </c>
      <c r="D162" s="548" t="s">
        <v>689</v>
      </c>
      <c r="E162" s="548" t="s">
        <v>34</v>
      </c>
      <c r="F162" s="547" t="s">
        <v>228</v>
      </c>
      <c r="G162" s="547" t="s">
        <v>660</v>
      </c>
      <c r="H162" s="547" t="s">
        <v>661</v>
      </c>
      <c r="I162" s="547" t="s">
        <v>670</v>
      </c>
      <c r="J162" s="549" t="s">
        <v>669</v>
      </c>
    </row>
    <row r="163" spans="2:10" x14ac:dyDescent="0.25">
      <c r="B163" s="533" t="s">
        <v>153</v>
      </c>
      <c r="C163" s="507">
        <v>1</v>
      </c>
      <c r="D163" s="507" t="str">
        <f t="shared" ref="D163:D190" si="0">B163&amp;C163</f>
        <v>NLS-1091</v>
      </c>
      <c r="E163" s="507" t="s">
        <v>583</v>
      </c>
      <c r="F163" s="507" t="s">
        <v>43</v>
      </c>
      <c r="G163" s="507" t="s">
        <v>431</v>
      </c>
      <c r="H163" s="507" t="s">
        <v>662</v>
      </c>
      <c r="I163" s="534">
        <v>25</v>
      </c>
      <c r="J163" s="535">
        <v>32</v>
      </c>
    </row>
    <row r="164" spans="2:10" x14ac:dyDescent="0.25">
      <c r="B164" s="533" t="s">
        <v>153</v>
      </c>
      <c r="C164" s="507">
        <v>2</v>
      </c>
      <c r="D164" s="507" t="str">
        <f t="shared" si="0"/>
        <v>NLS-1092</v>
      </c>
      <c r="E164" s="507" t="s">
        <v>583</v>
      </c>
      <c r="F164" s="507" t="s">
        <v>43</v>
      </c>
      <c r="G164" s="507" t="s">
        <v>431</v>
      </c>
      <c r="H164" s="507" t="s">
        <v>662</v>
      </c>
      <c r="I164" s="534">
        <v>49</v>
      </c>
      <c r="J164" s="535">
        <v>59</v>
      </c>
    </row>
    <row r="165" spans="2:10" x14ac:dyDescent="0.25">
      <c r="B165" s="533" t="s">
        <v>153</v>
      </c>
      <c r="C165" s="507">
        <v>3</v>
      </c>
      <c r="D165" s="507" t="str">
        <f t="shared" si="0"/>
        <v>NLS-1093</v>
      </c>
      <c r="E165" s="507" t="s">
        <v>583</v>
      </c>
      <c r="F165" s="507" t="s">
        <v>43</v>
      </c>
      <c r="G165" s="507" t="s">
        <v>431</v>
      </c>
      <c r="H165" s="507" t="s">
        <v>662</v>
      </c>
      <c r="I165" s="534">
        <v>72</v>
      </c>
      <c r="J165" s="535">
        <v>88</v>
      </c>
    </row>
    <row r="166" spans="2:10" x14ac:dyDescent="0.25">
      <c r="B166" s="533" t="s">
        <v>153</v>
      </c>
      <c r="C166" s="507">
        <v>4</v>
      </c>
      <c r="D166" s="507" t="str">
        <f t="shared" si="0"/>
        <v>NLS-1094</v>
      </c>
      <c r="E166" s="507" t="s">
        <v>583</v>
      </c>
      <c r="F166" s="507" t="s">
        <v>43</v>
      </c>
      <c r="G166" s="507" t="s">
        <v>431</v>
      </c>
      <c r="H166" s="507" t="s">
        <v>662</v>
      </c>
      <c r="I166" s="534">
        <v>94</v>
      </c>
      <c r="J166" s="535">
        <v>114</v>
      </c>
    </row>
    <row r="167" spans="2:10" x14ac:dyDescent="0.25">
      <c r="B167" s="536" t="s">
        <v>154</v>
      </c>
      <c r="C167" s="490">
        <v>1</v>
      </c>
      <c r="D167" s="490" t="str">
        <f t="shared" si="0"/>
        <v>NLS-1101</v>
      </c>
      <c r="E167" s="490" t="s">
        <v>583</v>
      </c>
      <c r="F167" s="490" t="s">
        <v>42</v>
      </c>
      <c r="H167" s="490" t="s">
        <v>662</v>
      </c>
      <c r="I167" s="537">
        <v>25</v>
      </c>
      <c r="J167" s="538">
        <v>32</v>
      </c>
    </row>
    <row r="168" spans="2:10" x14ac:dyDescent="0.25">
      <c r="B168" s="536" t="s">
        <v>154</v>
      </c>
      <c r="C168" s="490">
        <v>2</v>
      </c>
      <c r="D168" s="490" t="str">
        <f t="shared" si="0"/>
        <v>NLS-1102</v>
      </c>
      <c r="E168" s="490" t="s">
        <v>583</v>
      </c>
      <c r="F168" s="490" t="s">
        <v>42</v>
      </c>
      <c r="H168" s="490" t="s">
        <v>662</v>
      </c>
      <c r="I168" s="537">
        <v>49</v>
      </c>
      <c r="J168" s="538">
        <v>59</v>
      </c>
    </row>
    <row r="169" spans="2:10" x14ac:dyDescent="0.25">
      <c r="B169" s="536" t="s">
        <v>154</v>
      </c>
      <c r="C169" s="490">
        <v>3</v>
      </c>
      <c r="D169" s="490" t="str">
        <f t="shared" si="0"/>
        <v>NLS-1103</v>
      </c>
      <c r="E169" s="490" t="s">
        <v>583</v>
      </c>
      <c r="F169" s="490" t="s">
        <v>42</v>
      </c>
      <c r="H169" s="490" t="s">
        <v>662</v>
      </c>
      <c r="I169" s="537">
        <v>72</v>
      </c>
      <c r="J169" s="538">
        <v>88</v>
      </c>
    </row>
    <row r="170" spans="2:10" x14ac:dyDescent="0.25">
      <c r="B170" s="536" t="s">
        <v>154</v>
      </c>
      <c r="C170" s="490">
        <v>4</v>
      </c>
      <c r="D170" s="490" t="str">
        <f t="shared" si="0"/>
        <v>NLS-1104</v>
      </c>
      <c r="E170" s="490" t="s">
        <v>583</v>
      </c>
      <c r="F170" s="490" t="s">
        <v>42</v>
      </c>
      <c r="H170" s="490" t="s">
        <v>662</v>
      </c>
      <c r="I170" s="537">
        <v>94</v>
      </c>
      <c r="J170" s="538">
        <v>114</v>
      </c>
    </row>
    <row r="171" spans="2:10" x14ac:dyDescent="0.25">
      <c r="B171" s="533" t="s">
        <v>155</v>
      </c>
      <c r="C171" s="507">
        <v>1</v>
      </c>
      <c r="D171" s="507" t="str">
        <f t="shared" si="0"/>
        <v>NLS-1111</v>
      </c>
      <c r="E171" s="507" t="s">
        <v>583</v>
      </c>
      <c r="F171" s="507" t="s">
        <v>44</v>
      </c>
      <c r="G171" s="507"/>
      <c r="H171" s="507" t="s">
        <v>662</v>
      </c>
      <c r="I171" s="534">
        <v>25</v>
      </c>
      <c r="J171" s="535">
        <v>32</v>
      </c>
    </row>
    <row r="172" spans="2:10" x14ac:dyDescent="0.25">
      <c r="B172" s="533" t="s">
        <v>155</v>
      </c>
      <c r="C172" s="507">
        <v>2</v>
      </c>
      <c r="D172" s="507" t="str">
        <f t="shared" si="0"/>
        <v>NLS-1112</v>
      </c>
      <c r="E172" s="507" t="s">
        <v>583</v>
      </c>
      <c r="F172" s="507" t="s">
        <v>44</v>
      </c>
      <c r="G172" s="507"/>
      <c r="H172" s="507" t="s">
        <v>662</v>
      </c>
      <c r="I172" s="534">
        <v>49</v>
      </c>
      <c r="J172" s="535">
        <v>59</v>
      </c>
    </row>
    <row r="173" spans="2:10" x14ac:dyDescent="0.25">
      <c r="B173" s="533" t="s">
        <v>155</v>
      </c>
      <c r="C173" s="507">
        <v>3</v>
      </c>
      <c r="D173" s="507" t="str">
        <f t="shared" si="0"/>
        <v>NLS-1113</v>
      </c>
      <c r="E173" s="507" t="s">
        <v>583</v>
      </c>
      <c r="F173" s="507" t="s">
        <v>44</v>
      </c>
      <c r="G173" s="507"/>
      <c r="H173" s="507" t="s">
        <v>662</v>
      </c>
      <c r="I173" s="534">
        <v>72</v>
      </c>
      <c r="J173" s="535">
        <v>88</v>
      </c>
    </row>
    <row r="174" spans="2:10" x14ac:dyDescent="0.25">
      <c r="B174" s="533" t="s">
        <v>155</v>
      </c>
      <c r="C174" s="507">
        <v>4</v>
      </c>
      <c r="D174" s="507" t="str">
        <f t="shared" si="0"/>
        <v>NLS-1114</v>
      </c>
      <c r="E174" s="507" t="s">
        <v>583</v>
      </c>
      <c r="F174" s="507" t="s">
        <v>44</v>
      </c>
      <c r="G174" s="507"/>
      <c r="H174" s="507" t="s">
        <v>662</v>
      </c>
      <c r="I174" s="534">
        <v>94</v>
      </c>
      <c r="J174" s="535">
        <v>114</v>
      </c>
    </row>
    <row r="175" spans="2:10" x14ac:dyDescent="0.25">
      <c r="B175" s="536" t="s">
        <v>156</v>
      </c>
      <c r="C175" s="490">
        <v>4</v>
      </c>
      <c r="D175" s="490" t="str">
        <f t="shared" si="0"/>
        <v>NLS-1124</v>
      </c>
      <c r="E175" s="490" t="s">
        <v>583</v>
      </c>
      <c r="F175" s="490" t="s">
        <v>41</v>
      </c>
      <c r="H175" s="490" t="s">
        <v>662</v>
      </c>
      <c r="I175" s="537">
        <v>146</v>
      </c>
      <c r="J175" s="539">
        <v>232</v>
      </c>
    </row>
    <row r="176" spans="2:10" x14ac:dyDescent="0.25">
      <c r="B176" s="536" t="s">
        <v>156</v>
      </c>
      <c r="C176" s="490">
        <v>6</v>
      </c>
      <c r="D176" s="490" t="str">
        <f t="shared" si="0"/>
        <v>NLS-1126</v>
      </c>
      <c r="E176" s="490" t="s">
        <v>583</v>
      </c>
      <c r="F176" s="490" t="s">
        <v>41</v>
      </c>
      <c r="H176" s="490" t="s">
        <v>662</v>
      </c>
      <c r="I176" s="537">
        <v>206</v>
      </c>
      <c r="J176" s="539">
        <v>350</v>
      </c>
    </row>
    <row r="177" spans="2:10" x14ac:dyDescent="0.25">
      <c r="B177" s="536" t="s">
        <v>156</v>
      </c>
      <c r="C177" s="490">
        <v>8</v>
      </c>
      <c r="D177" s="490" t="str">
        <f t="shared" si="0"/>
        <v>NLS-1128</v>
      </c>
      <c r="E177" s="490" t="s">
        <v>583</v>
      </c>
      <c r="F177" s="490" t="s">
        <v>41</v>
      </c>
      <c r="H177" s="490" t="s">
        <v>662</v>
      </c>
      <c r="I177" s="537">
        <v>280</v>
      </c>
      <c r="J177" s="539">
        <v>476</v>
      </c>
    </row>
    <row r="178" spans="2:10" x14ac:dyDescent="0.25">
      <c r="B178" s="533" t="s">
        <v>157</v>
      </c>
      <c r="C178" s="507">
        <v>1</v>
      </c>
      <c r="D178" s="507" t="str">
        <f t="shared" si="0"/>
        <v>NLS-1131</v>
      </c>
      <c r="E178" s="507" t="s">
        <v>584</v>
      </c>
      <c r="F178" s="507" t="s">
        <v>40</v>
      </c>
      <c r="G178" s="507" t="s">
        <v>433</v>
      </c>
      <c r="H178" s="507" t="s">
        <v>663</v>
      </c>
      <c r="I178" s="534">
        <v>32</v>
      </c>
      <c r="J178" s="535">
        <v>44</v>
      </c>
    </row>
    <row r="179" spans="2:10" x14ac:dyDescent="0.25">
      <c r="B179" s="533" t="s">
        <v>157</v>
      </c>
      <c r="C179" s="507">
        <v>2</v>
      </c>
      <c r="D179" s="507" t="str">
        <f t="shared" si="0"/>
        <v>NLS-1132</v>
      </c>
      <c r="E179" s="507" t="s">
        <v>584</v>
      </c>
      <c r="F179" s="507" t="s">
        <v>40</v>
      </c>
      <c r="G179" s="507" t="s">
        <v>433</v>
      </c>
      <c r="H179" s="507" t="s">
        <v>663</v>
      </c>
      <c r="I179" s="534">
        <v>64</v>
      </c>
      <c r="J179" s="535">
        <v>88</v>
      </c>
    </row>
    <row r="180" spans="2:10" x14ac:dyDescent="0.25">
      <c r="B180" s="536" t="s">
        <v>158</v>
      </c>
      <c r="C180" s="490">
        <v>1</v>
      </c>
      <c r="D180" s="490" t="str">
        <f t="shared" si="0"/>
        <v>NLS-1141</v>
      </c>
      <c r="E180" s="490" t="s">
        <v>584</v>
      </c>
      <c r="F180" s="490" t="s">
        <v>46</v>
      </c>
      <c r="G180" s="490" t="s">
        <v>432</v>
      </c>
      <c r="H180" s="490" t="s">
        <v>663</v>
      </c>
      <c r="I180" s="537">
        <v>32</v>
      </c>
      <c r="J180" s="539">
        <v>44</v>
      </c>
    </row>
    <row r="181" spans="2:10" x14ac:dyDescent="0.25">
      <c r="B181" s="536" t="s">
        <v>158</v>
      </c>
      <c r="C181" s="490">
        <v>2</v>
      </c>
      <c r="D181" s="490" t="str">
        <f t="shared" si="0"/>
        <v>NLS-1142</v>
      </c>
      <c r="E181" s="490" t="s">
        <v>584</v>
      </c>
      <c r="F181" s="490" t="s">
        <v>46</v>
      </c>
      <c r="G181" s="490" t="s">
        <v>432</v>
      </c>
      <c r="H181" s="490" t="s">
        <v>663</v>
      </c>
      <c r="I181" s="537">
        <v>64</v>
      </c>
      <c r="J181" s="539">
        <v>88</v>
      </c>
    </row>
    <row r="182" spans="2:10" x14ac:dyDescent="0.25">
      <c r="B182" s="536" t="s">
        <v>158</v>
      </c>
      <c r="C182" s="490">
        <v>3</v>
      </c>
      <c r="D182" s="490" t="str">
        <f t="shared" si="0"/>
        <v>NLS-1143</v>
      </c>
      <c r="E182" s="490" t="s">
        <v>584</v>
      </c>
      <c r="F182" s="490" t="s">
        <v>46</v>
      </c>
      <c r="G182" s="490" t="s">
        <v>432</v>
      </c>
      <c r="H182" s="490" t="s">
        <v>663</v>
      </c>
      <c r="I182" s="537">
        <v>96</v>
      </c>
      <c r="J182" s="539">
        <v>132</v>
      </c>
    </row>
    <row r="183" spans="2:10" x14ac:dyDescent="0.25">
      <c r="B183" s="536" t="s">
        <v>158</v>
      </c>
      <c r="C183" s="490">
        <v>4</v>
      </c>
      <c r="D183" s="490" t="str">
        <f t="shared" si="0"/>
        <v>NLS-1144</v>
      </c>
      <c r="E183" s="490" t="s">
        <v>584</v>
      </c>
      <c r="F183" s="490" t="s">
        <v>46</v>
      </c>
      <c r="G183" s="490" t="s">
        <v>432</v>
      </c>
      <c r="H183" s="490" t="s">
        <v>663</v>
      </c>
      <c r="I183" s="537">
        <v>128</v>
      </c>
      <c r="J183" s="539">
        <v>178</v>
      </c>
    </row>
    <row r="184" spans="2:10" x14ac:dyDescent="0.25">
      <c r="B184" s="533" t="s">
        <v>159</v>
      </c>
      <c r="C184" s="507">
        <v>1</v>
      </c>
      <c r="D184" s="507" t="str">
        <f t="shared" si="0"/>
        <v>NLS-1151</v>
      </c>
      <c r="E184" s="507" t="s">
        <v>584</v>
      </c>
      <c r="F184" s="507" t="s">
        <v>45</v>
      </c>
      <c r="G184" s="507" t="s">
        <v>432</v>
      </c>
      <c r="H184" s="507" t="s">
        <v>663</v>
      </c>
      <c r="I184" s="534">
        <v>32</v>
      </c>
      <c r="J184" s="535">
        <v>44</v>
      </c>
    </row>
    <row r="185" spans="2:10" x14ac:dyDescent="0.25">
      <c r="B185" s="533" t="s">
        <v>159</v>
      </c>
      <c r="C185" s="507">
        <v>2</v>
      </c>
      <c r="D185" s="507" t="str">
        <f t="shared" si="0"/>
        <v>NLS-1152</v>
      </c>
      <c r="E185" s="507" t="s">
        <v>584</v>
      </c>
      <c r="F185" s="507" t="s">
        <v>45</v>
      </c>
      <c r="G185" s="507" t="s">
        <v>432</v>
      </c>
      <c r="H185" s="507" t="s">
        <v>663</v>
      </c>
      <c r="I185" s="534">
        <v>64</v>
      </c>
      <c r="J185" s="535">
        <v>88</v>
      </c>
    </row>
    <row r="186" spans="2:10" x14ac:dyDescent="0.25">
      <c r="B186" s="536" t="s">
        <v>160</v>
      </c>
      <c r="C186" s="490">
        <v>3</v>
      </c>
      <c r="D186" s="490" t="str">
        <f t="shared" si="0"/>
        <v>NLS-1163</v>
      </c>
      <c r="E186" s="490" t="s">
        <v>584</v>
      </c>
      <c r="F186" s="490" t="s">
        <v>429</v>
      </c>
      <c r="G186" s="490" t="s">
        <v>434</v>
      </c>
      <c r="H186" s="490" t="s">
        <v>663</v>
      </c>
      <c r="I186" s="537">
        <v>180</v>
      </c>
      <c r="J186" s="539">
        <v>232</v>
      </c>
    </row>
    <row r="187" spans="2:10" x14ac:dyDescent="0.25">
      <c r="B187" s="536" t="s">
        <v>160</v>
      </c>
      <c r="C187" s="490">
        <v>4</v>
      </c>
      <c r="D187" s="490" t="str">
        <f t="shared" si="0"/>
        <v>NLS-1164</v>
      </c>
      <c r="E187" s="490" t="s">
        <v>584</v>
      </c>
      <c r="F187" s="490" t="s">
        <v>429</v>
      </c>
      <c r="G187" s="490" t="s">
        <v>434</v>
      </c>
      <c r="H187" s="490" t="s">
        <v>663</v>
      </c>
      <c r="I187" s="537">
        <v>240</v>
      </c>
      <c r="J187" s="539">
        <v>350</v>
      </c>
    </row>
    <row r="188" spans="2:10" x14ac:dyDescent="0.25">
      <c r="B188" s="536" t="s">
        <v>160</v>
      </c>
      <c r="C188" s="490">
        <v>6</v>
      </c>
      <c r="D188" s="490" t="str">
        <f t="shared" si="0"/>
        <v>NLS-1166</v>
      </c>
      <c r="E188" s="490" t="s">
        <v>584</v>
      </c>
      <c r="F188" s="490" t="s">
        <v>429</v>
      </c>
      <c r="G188" s="490" t="s">
        <v>434</v>
      </c>
      <c r="H188" s="490" t="s">
        <v>663</v>
      </c>
      <c r="I188" s="537">
        <v>360</v>
      </c>
      <c r="J188" s="539">
        <v>476</v>
      </c>
    </row>
    <row r="189" spans="2:10" x14ac:dyDescent="0.25">
      <c r="B189" s="533" t="s">
        <v>162</v>
      </c>
      <c r="C189" s="534">
        <v>1</v>
      </c>
      <c r="D189" s="534" t="str">
        <f t="shared" si="0"/>
        <v>NLS-1181</v>
      </c>
      <c r="E189" s="507" t="s">
        <v>639</v>
      </c>
      <c r="F189" s="507" t="s">
        <v>48</v>
      </c>
      <c r="G189" s="507"/>
      <c r="H189" s="507" t="s">
        <v>664</v>
      </c>
      <c r="I189" s="534">
        <v>29</v>
      </c>
      <c r="J189" s="535">
        <v>76</v>
      </c>
    </row>
    <row r="190" spans="2:10" x14ac:dyDescent="0.25">
      <c r="B190" s="540" t="s">
        <v>162</v>
      </c>
      <c r="C190" s="541">
        <v>2</v>
      </c>
      <c r="D190" s="541" t="str">
        <f t="shared" si="0"/>
        <v>NLS-1182</v>
      </c>
      <c r="E190" s="542" t="s">
        <v>639</v>
      </c>
      <c r="F190" s="542" t="s">
        <v>48</v>
      </c>
      <c r="G190" s="542"/>
      <c r="H190" s="542" t="s">
        <v>664</v>
      </c>
      <c r="I190" s="541">
        <v>34</v>
      </c>
      <c r="J190" s="543">
        <v>96</v>
      </c>
    </row>
    <row r="192" spans="2:10" ht="18.75" x14ac:dyDescent="0.3">
      <c r="B192" s="550" t="s">
        <v>766</v>
      </c>
      <c r="C192" s="544"/>
      <c r="D192" s="544"/>
      <c r="E192" s="570"/>
      <c r="F192" s="571"/>
    </row>
    <row r="193" spans="2:6" x14ac:dyDescent="0.25">
      <c r="B193" s="546" t="s">
        <v>33</v>
      </c>
      <c r="C193" s="547" t="s">
        <v>34</v>
      </c>
      <c r="D193" s="548" t="s">
        <v>141</v>
      </c>
      <c r="E193" s="548" t="s">
        <v>753</v>
      </c>
      <c r="F193" s="572" t="s">
        <v>673</v>
      </c>
    </row>
    <row r="194" spans="2:6" x14ac:dyDescent="0.25">
      <c r="B194" s="533" t="s">
        <v>255</v>
      </c>
      <c r="C194" s="507" t="s">
        <v>646</v>
      </c>
      <c r="D194" s="507" t="s">
        <v>261</v>
      </c>
      <c r="E194" s="534">
        <v>0.13810174120860361</v>
      </c>
      <c r="F194" s="535">
        <v>763</v>
      </c>
    </row>
    <row r="195" spans="2:6" x14ac:dyDescent="0.25">
      <c r="B195" s="533" t="s">
        <v>274</v>
      </c>
      <c r="C195" s="507" t="s">
        <v>646</v>
      </c>
      <c r="D195" s="507" t="s">
        <v>262</v>
      </c>
      <c r="E195" s="534">
        <v>0.24325708432912257</v>
      </c>
      <c r="F195" s="535">
        <v>751</v>
      </c>
    </row>
    <row r="196" spans="2:6" x14ac:dyDescent="0.25">
      <c r="B196" s="533" t="s">
        <v>275</v>
      </c>
      <c r="C196" s="507" t="s">
        <v>646</v>
      </c>
      <c r="D196" s="507" t="s">
        <v>263</v>
      </c>
      <c r="E196" s="534">
        <v>0.37521338340730626</v>
      </c>
      <c r="F196" s="535">
        <v>869</v>
      </c>
    </row>
    <row r="197" spans="2:6" x14ac:dyDescent="0.25">
      <c r="B197" s="533" t="s">
        <v>276</v>
      </c>
      <c r="C197" s="507" t="s">
        <v>646</v>
      </c>
      <c r="D197" s="507" t="s">
        <v>264</v>
      </c>
      <c r="E197" s="534">
        <v>0.52270399453738481</v>
      </c>
      <c r="F197" s="604">
        <v>1076</v>
      </c>
    </row>
    <row r="198" spans="2:6" x14ac:dyDescent="0.25">
      <c r="B198" s="536" t="s">
        <v>277</v>
      </c>
      <c r="C198" s="490" t="s">
        <v>646</v>
      </c>
      <c r="D198" s="490" t="s">
        <v>265</v>
      </c>
      <c r="E198" s="537">
        <v>0.13298053943325366</v>
      </c>
      <c r="F198" s="538">
        <v>308</v>
      </c>
    </row>
    <row r="199" spans="2:6" x14ac:dyDescent="0.25">
      <c r="B199" s="536" t="s">
        <v>278</v>
      </c>
      <c r="C199" s="490" t="s">
        <v>646</v>
      </c>
      <c r="D199" s="490" t="s">
        <v>266</v>
      </c>
      <c r="E199" s="537">
        <v>0.17531580744281325</v>
      </c>
      <c r="F199" s="538">
        <v>469</v>
      </c>
    </row>
    <row r="200" spans="2:6" x14ac:dyDescent="0.25">
      <c r="B200" s="536" t="s">
        <v>279</v>
      </c>
      <c r="C200" s="490" t="s">
        <v>646</v>
      </c>
      <c r="D200" s="490" t="s">
        <v>267</v>
      </c>
      <c r="E200" s="537">
        <v>0.24069648344144759</v>
      </c>
      <c r="F200" s="538">
        <v>920</v>
      </c>
    </row>
    <row r="201" spans="2:6" x14ac:dyDescent="0.25">
      <c r="B201" s="536" t="s">
        <v>280</v>
      </c>
      <c r="C201" s="490" t="s">
        <v>646</v>
      </c>
      <c r="D201" s="490" t="s">
        <v>268</v>
      </c>
      <c r="E201" s="537">
        <v>0.32417207237965173</v>
      </c>
      <c r="F201" s="573">
        <v>1315</v>
      </c>
    </row>
    <row r="202" spans="2:6" x14ac:dyDescent="0.25">
      <c r="B202" s="533" t="s">
        <v>281</v>
      </c>
      <c r="C202" s="507" t="s">
        <v>647</v>
      </c>
      <c r="D202" s="507" t="s">
        <v>261</v>
      </c>
      <c r="E202" s="534">
        <v>0.40747695459201094</v>
      </c>
      <c r="F202" s="604">
        <v>1811</v>
      </c>
    </row>
    <row r="203" spans="2:6" x14ac:dyDescent="0.25">
      <c r="B203" s="533" t="s">
        <v>282</v>
      </c>
      <c r="C203" s="507" t="s">
        <v>647</v>
      </c>
      <c r="D203" s="507" t="s">
        <v>262</v>
      </c>
      <c r="E203" s="534">
        <v>0.9436667804711506</v>
      </c>
      <c r="F203" s="604">
        <v>2296</v>
      </c>
    </row>
    <row r="204" spans="2:6" x14ac:dyDescent="0.25">
      <c r="B204" s="533" t="s">
        <v>283</v>
      </c>
      <c r="C204" s="507" t="s">
        <v>647</v>
      </c>
      <c r="D204" s="507" t="s">
        <v>263</v>
      </c>
      <c r="E204" s="534">
        <v>1.4453738477296005</v>
      </c>
      <c r="F204" s="604">
        <v>4984</v>
      </c>
    </row>
    <row r="205" spans="2:6" x14ac:dyDescent="0.25">
      <c r="B205" s="533" t="s">
        <v>284</v>
      </c>
      <c r="C205" s="507" t="s">
        <v>647</v>
      </c>
      <c r="D205" s="507" t="s">
        <v>264</v>
      </c>
      <c r="E205" s="534">
        <v>2.0431888016387845</v>
      </c>
      <c r="F205" s="604">
        <v>8397</v>
      </c>
    </row>
    <row r="206" spans="2:6" x14ac:dyDescent="0.25">
      <c r="B206" s="536" t="s">
        <v>285</v>
      </c>
      <c r="C206" s="490" t="s">
        <v>647</v>
      </c>
      <c r="D206" s="490" t="s">
        <v>265</v>
      </c>
      <c r="E206" s="537">
        <v>0.20194605667463297</v>
      </c>
      <c r="F206" s="538">
        <v>338</v>
      </c>
    </row>
    <row r="207" spans="2:6" x14ac:dyDescent="0.25">
      <c r="B207" s="536" t="s">
        <v>286</v>
      </c>
      <c r="C207" s="490" t="s">
        <v>647</v>
      </c>
      <c r="D207" s="490" t="s">
        <v>266</v>
      </c>
      <c r="E207" s="537">
        <v>0.44076476613178561</v>
      </c>
      <c r="F207" s="538">
        <v>668</v>
      </c>
    </row>
    <row r="208" spans="2:6" x14ac:dyDescent="0.25">
      <c r="B208" s="536" t="s">
        <v>287</v>
      </c>
      <c r="C208" s="490" t="s">
        <v>647</v>
      </c>
      <c r="D208" s="490" t="s">
        <v>267</v>
      </c>
      <c r="E208" s="537">
        <v>0.77773984294981224</v>
      </c>
      <c r="F208" s="573">
        <v>1733</v>
      </c>
    </row>
    <row r="209" spans="2:6" x14ac:dyDescent="0.25">
      <c r="B209" s="574" t="s">
        <v>288</v>
      </c>
      <c r="C209" s="575" t="s">
        <v>647</v>
      </c>
      <c r="D209" s="575" t="s">
        <v>268</v>
      </c>
      <c r="E209" s="576">
        <v>0.95903038579720046</v>
      </c>
      <c r="F209" s="577">
        <v>3366</v>
      </c>
    </row>
  </sheetData>
  <sheetProtection sheet="1" objects="1" scenarios="1"/>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Pre-approval Application</vt:lpstr>
      <vt:lpstr>Savings Panel</vt:lpstr>
      <vt:lpstr>Post-installation Application</vt:lpstr>
      <vt:lpstr>Pre-approval Letter</vt:lpstr>
      <vt:lpstr>Reservation Letter</vt:lpstr>
      <vt:lpstr>Termination Letter_Placeholder</vt:lpstr>
      <vt:lpstr>Inspection Form</vt:lpstr>
      <vt:lpstr>Survey Letter</vt:lpstr>
      <vt:lpstr>background information</vt:lpstr>
      <vt:lpstr>'background information'!_Toc189526124</vt:lpstr>
      <vt:lpstr>'background information'!_Toc297264176</vt:lpstr>
      <vt:lpstr>'background information'!_Toc316897118</vt:lpstr>
    </vt:vector>
  </TitlesOfParts>
  <Company>VEIC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Woodley</dc:creator>
  <cp:lastModifiedBy>Christian Placencia</cp:lastModifiedBy>
  <cp:lastPrinted>2015-03-26T15:58:51Z</cp:lastPrinted>
  <dcterms:created xsi:type="dcterms:W3CDTF">2014-12-18T14:13:36Z</dcterms:created>
  <dcterms:modified xsi:type="dcterms:W3CDTF">2015-04-01T13:27:55Z</dcterms:modified>
</cp:coreProperties>
</file>